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norriqcom.sharepoint.com/sites/docs_49/Team21/Documents/07. Marketingcontent/Kampagner/2024/2024_PIM ROI-beregner/"/>
    </mc:Choice>
  </mc:AlternateContent>
  <xr:revisionPtr revIDLastSave="157" documentId="13_ncr:1_{28E54460-A89B-49EE-9472-D8515E39AAF9}" xr6:coauthVersionLast="47" xr6:coauthVersionMax="47" xr10:uidLastSave="{0AC97B54-2B69-4CF1-A47C-47EF62ECDE95}"/>
  <bookViews>
    <workbookView xWindow="-98" yWindow="-98" windowWidth="28996" windowHeight="17475" xr2:uid="{00000000-000D-0000-FFFF-FFFF00000000}"/>
  </bookViews>
  <sheets>
    <sheet name="Virksomhedsinfo" sheetId="1" r:id="rId1"/>
    <sheet name="Oversigt over besparelser" sheetId="2" r:id="rId2"/>
    <sheet name="Graf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2" l="1"/>
  <c r="I49" i="2"/>
  <c r="H49" i="2"/>
  <c r="G49" i="2"/>
  <c r="F49" i="2"/>
  <c r="H46" i="2"/>
  <c r="I46" i="2"/>
  <c r="J46" i="2"/>
  <c r="G46" i="2"/>
  <c r="H45" i="2"/>
  <c r="I45" i="2"/>
  <c r="J45" i="2"/>
  <c r="G45" i="2"/>
  <c r="H44" i="2"/>
  <c r="I44" i="2"/>
  <c r="J44" i="2"/>
  <c r="G44" i="2"/>
  <c r="H43" i="2"/>
  <c r="I43" i="2"/>
  <c r="J43" i="2"/>
  <c r="G43" i="2"/>
  <c r="H42" i="2"/>
  <c r="I42" i="2"/>
  <c r="J42" i="2"/>
  <c r="G42" i="2"/>
  <c r="H41" i="2"/>
  <c r="I41" i="2"/>
  <c r="J41" i="2"/>
  <c r="G41" i="2"/>
  <c r="H40" i="2"/>
  <c r="I40" i="2"/>
  <c r="J40" i="2"/>
  <c r="G40" i="2"/>
  <c r="H39" i="2"/>
  <c r="I39" i="2"/>
  <c r="J39" i="2"/>
  <c r="G39" i="2"/>
  <c r="H38" i="2"/>
  <c r="I38" i="2"/>
  <c r="J38" i="2"/>
  <c r="G38" i="2"/>
  <c r="H37" i="2"/>
  <c r="I37" i="2"/>
  <c r="J37" i="2"/>
  <c r="G37" i="2"/>
  <c r="F46" i="2"/>
  <c r="F45" i="2"/>
  <c r="F44" i="2"/>
  <c r="F43" i="2"/>
  <c r="F42" i="2"/>
  <c r="F41" i="2"/>
  <c r="F40" i="2"/>
  <c r="F39" i="2"/>
  <c r="F38" i="2"/>
  <c r="F37" i="2"/>
  <c r="F24" i="2"/>
  <c r="G24" i="2" s="1"/>
  <c r="H24" i="2" s="1"/>
  <c r="I24" i="2" s="1"/>
  <c r="J24" i="2" s="1"/>
  <c r="J64" i="2" s="1"/>
  <c r="F23" i="2"/>
  <c r="G23" i="2" s="1"/>
  <c r="H23" i="2" s="1"/>
  <c r="I23" i="2" s="1"/>
  <c r="J23" i="2" s="1"/>
  <c r="J63" i="2" s="1"/>
  <c r="F22" i="2"/>
  <c r="G22" i="2" s="1"/>
  <c r="H22" i="2" s="1"/>
  <c r="I22" i="2" s="1"/>
  <c r="J22" i="2" s="1"/>
  <c r="J62" i="2" s="1"/>
  <c r="F21" i="2"/>
  <c r="G21" i="2" s="1"/>
  <c r="H21" i="2" s="1"/>
  <c r="I21" i="2" s="1"/>
  <c r="J21" i="2" s="1"/>
  <c r="J61" i="2" s="1"/>
  <c r="F20" i="2"/>
  <c r="G20" i="2" s="1"/>
  <c r="H20" i="2" s="1"/>
  <c r="I20" i="2" s="1"/>
  <c r="J20" i="2" s="1"/>
  <c r="J60" i="2" s="1"/>
  <c r="F19" i="2"/>
  <c r="G19" i="2" s="1"/>
  <c r="H19" i="2" s="1"/>
  <c r="I19" i="2" s="1"/>
  <c r="J19" i="2" s="1"/>
  <c r="J59" i="2" s="1"/>
  <c r="F17" i="2"/>
  <c r="G17" i="2" s="1"/>
  <c r="H17" i="2" s="1"/>
  <c r="I17" i="2" s="1"/>
  <c r="J17" i="2" s="1"/>
  <c r="J57" i="2" s="1"/>
  <c r="F16" i="2"/>
  <c r="G16" i="2" s="1"/>
  <c r="H16" i="2" s="1"/>
  <c r="I16" i="2" s="1"/>
  <c r="J16" i="2" s="1"/>
  <c r="J56" i="2" s="1"/>
  <c r="E110" i="1"/>
  <c r="E109" i="1"/>
  <c r="E107" i="1"/>
  <c r="E106" i="1"/>
  <c r="F56" i="2" l="1"/>
  <c r="G60" i="2"/>
  <c r="F57" i="2"/>
  <c r="G59" i="2"/>
  <c r="I64" i="2"/>
  <c r="I63" i="2"/>
  <c r="F59" i="2"/>
  <c r="G57" i="2"/>
  <c r="I62" i="2"/>
  <c r="F60" i="2"/>
  <c r="G56" i="2"/>
  <c r="I61" i="2"/>
  <c r="F61" i="2"/>
  <c r="I60" i="2"/>
  <c r="F62" i="2"/>
  <c r="I59" i="2"/>
  <c r="F63" i="2"/>
  <c r="H64" i="2"/>
  <c r="F64" i="2"/>
  <c r="H63" i="2"/>
  <c r="I57" i="2"/>
  <c r="H62" i="2"/>
  <c r="I56" i="2"/>
  <c r="H61" i="2"/>
  <c r="H60" i="2"/>
  <c r="G64" i="2"/>
  <c r="H59" i="2"/>
  <c r="G63" i="2"/>
  <c r="G62" i="2"/>
  <c r="H57" i="2"/>
  <c r="G61" i="2"/>
  <c r="H56" i="2"/>
  <c r="F48" i="2"/>
  <c r="I48" i="2"/>
  <c r="J48" i="2"/>
  <c r="H48" i="2"/>
  <c r="G48" i="2"/>
  <c r="E99" i="1" l="1"/>
  <c r="E96" i="1"/>
  <c r="E95" i="1"/>
  <c r="E98" i="1" s="1"/>
  <c r="E86" i="1"/>
  <c r="E89" i="1" s="1"/>
  <c r="E85" i="1"/>
  <c r="E88" i="1" s="1"/>
  <c r="E78" i="1"/>
  <c r="E76" i="1"/>
  <c r="E79" i="1" s="1"/>
  <c r="E75" i="1"/>
  <c r="E66" i="1"/>
  <c r="E69" i="1" s="1"/>
  <c r="E65" i="1"/>
  <c r="E68" i="1" s="1"/>
  <c r="E59" i="1"/>
  <c r="E58" i="1"/>
  <c r="E56" i="1"/>
  <c r="E55" i="1"/>
  <c r="E45" i="1"/>
  <c r="E46" i="1"/>
  <c r="E49" i="1" s="1"/>
  <c r="E36" i="1"/>
  <c r="E39" i="1" s="1"/>
  <c r="E35" i="1"/>
  <c r="E38" i="1" s="1"/>
  <c r="E26" i="1"/>
  <c r="E29" i="1" s="1"/>
  <c r="E25" i="1"/>
  <c r="E28" i="1" s="1"/>
  <c r="E15" i="1"/>
  <c r="E18" i="1" s="1"/>
  <c r="E14" i="1"/>
  <c r="E48" i="1" l="1"/>
  <c r="F18" i="2"/>
  <c r="E17" i="1"/>
  <c r="F15" i="2"/>
  <c r="F55" i="2" s="1"/>
  <c r="G18" i="2" l="1"/>
  <c r="F58" i="2"/>
  <c r="F66" i="2" s="1"/>
  <c r="F67" i="2" s="1"/>
  <c r="G15" i="2"/>
  <c r="G55" i="2" s="1"/>
  <c r="F26" i="2"/>
  <c r="F10" i="2" s="1"/>
  <c r="H18" i="2" l="1"/>
  <c r="G58" i="2"/>
  <c r="G66" i="2" s="1"/>
  <c r="G67" i="2" s="1"/>
  <c r="H15" i="2"/>
  <c r="H55" i="2" s="1"/>
  <c r="G26" i="2"/>
  <c r="G10" i="2" s="1"/>
  <c r="I18" i="2" l="1"/>
  <c r="H58" i="2"/>
  <c r="H66" i="2" s="1"/>
  <c r="H67" i="2" s="1"/>
  <c r="I15" i="2"/>
  <c r="I55" i="2" s="1"/>
  <c r="H26" i="2"/>
  <c r="H10" i="2" s="1"/>
  <c r="J18" i="2" l="1"/>
  <c r="J58" i="2" s="1"/>
  <c r="I58" i="2"/>
  <c r="I66" i="2" s="1"/>
  <c r="I67" i="2" s="1"/>
  <c r="J15" i="2"/>
  <c r="I26" i="2"/>
  <c r="I10" i="2" s="1"/>
  <c r="J26" i="2" l="1"/>
  <c r="J10" i="2" s="1"/>
  <c r="J55" i="2"/>
  <c r="J66" i="2" s="1"/>
  <c r="J67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<sst xmlns="http://schemas.openxmlformats.org/spreadsheetml/2006/main" count="271" uniqueCount="132">
  <si>
    <t>PIM ROI-beregner</t>
  </si>
  <si>
    <t>Kundenavn A/S</t>
  </si>
  <si>
    <t>Product Information Management</t>
  </si>
  <si>
    <t>Virksomhedsinfo</t>
  </si>
  <si>
    <t>OPDATERING AF PRODUKTER</t>
  </si>
  <si>
    <t>Antal SKU'er</t>
  </si>
  <si>
    <t>#</t>
  </si>
  <si>
    <t>Antal ændringer foretaget ved eksisterende produkter og varianter per år</t>
  </si>
  <si>
    <t>Udfyld informationerne, som bruges til at beregne potentielle besparelser og ROI</t>
  </si>
  <si>
    <t>Tid brugt på opdatering af eksisterende produkter</t>
  </si>
  <si>
    <t>timer</t>
  </si>
  <si>
    <t>ved at benytte sig af Perfion PIM til håndtering af produktdata.</t>
  </si>
  <si>
    <t>Gns. omkostning ved at ændre et produkt</t>
  </si>
  <si>
    <t>kr.</t>
  </si>
  <si>
    <t>Totale omkostninger ved opdatering af eksisterende produkter</t>
  </si>
  <si>
    <t>I hver sektion vil I se jeres nuværende omkostninger og forudsigelser</t>
  </si>
  <si>
    <t>Total tid brugt på at opdatere eksistende produkter</t>
  </si>
  <si>
    <t>på hvor meget I kan reducere jeres omkostninger med Perfion PIM.</t>
  </si>
  <si>
    <t>Forbedret effektivitet med Perfion</t>
  </si>
  <si>
    <t>Totale omkostninger med Perfion</t>
  </si>
  <si>
    <t>Total tid brugt med Perfion</t>
  </si>
  <si>
    <t>OPRETTELSE AF</t>
  </si>
  <si>
    <t>NYE PRODUKTER</t>
  </si>
  <si>
    <t>Nye produkter oprettet per året</t>
  </si>
  <si>
    <t>Omkostninger ved at oprette nye produkter</t>
  </si>
  <si>
    <t>Tid brugt på at oprette et nyt produkt</t>
  </si>
  <si>
    <t>Totale omkostninger ved at oprette et nyt produkt</t>
  </si>
  <si>
    <t>Total tid brugt på at oprette nye produkter</t>
  </si>
  <si>
    <t>LEVERANDØRDATA</t>
  </si>
  <si>
    <t>Antal leverandører</t>
  </si>
  <si>
    <t>Tid brugt på indlæse data fra én leverandør</t>
  </si>
  <si>
    <t>Gns. omkostninger ved at indlæse data fra én leverandør</t>
  </si>
  <si>
    <t>Totale omkostinger ved at indlæse data fra levenrandører</t>
  </si>
  <si>
    <t>Total tid brugt på at indlæse data fra leverandører</t>
  </si>
  <si>
    <t>DATAHÅNDTERING</t>
  </si>
  <si>
    <t>Antal medarbejdere, der arbejder med produktinformation</t>
  </si>
  <si>
    <t>Gns. medarbejder omkostning pr. time</t>
  </si>
  <si>
    <t>Gns. tid brugt på datahåndtering om dagen</t>
  </si>
  <si>
    <t>Totale omkostninger ved datahåndtering om året</t>
  </si>
  <si>
    <t>Total tid brugt på data håndtering om året</t>
  </si>
  <si>
    <t>PRINTEDE KATALOGER</t>
  </si>
  <si>
    <t>Antal printede kataloger oprettet pr. år</t>
  </si>
  <si>
    <t>Tid brugt på at lave et printet katalog</t>
  </si>
  <si>
    <t>Gns. omkostning ved at lave et printet katalog</t>
  </si>
  <si>
    <t>Totale omkostninger ved at lave printede kataloger</t>
  </si>
  <si>
    <t>Total tid brugt på at lave printede kataloger</t>
  </si>
  <si>
    <t>WEBKATALOGER</t>
  </si>
  <si>
    <t>Antal webkataloger oprettet pr. år</t>
  </si>
  <si>
    <t>Tid brugt på at lave et webkatalog</t>
  </si>
  <si>
    <t>Gns. omkostning ved at lave et webkatalog</t>
  </si>
  <si>
    <t>Totale omkostninger ved at lave webkataloger</t>
  </si>
  <si>
    <t>Total tid brugt på at lave webkataloger</t>
  </si>
  <si>
    <t>PRISLISTER</t>
  </si>
  <si>
    <t>Antal prislister oprettet pr. år</t>
  </si>
  <si>
    <t>Tid brugt på at lave en prisliste</t>
  </si>
  <si>
    <t>Gns. omkostinger ved at lave en prisliste</t>
  </si>
  <si>
    <t>Totale omkostninger ved at lave prislister</t>
  </si>
  <si>
    <t>Total tid brugt på at lave prislister</t>
  </si>
  <si>
    <t>DATALISTER</t>
  </si>
  <si>
    <t>Antal datalister oprettet pr. år</t>
  </si>
  <si>
    <t>Tid brugt på at lave en dataliste</t>
  </si>
  <si>
    <t>Gns. omkostinger ved at lave en dataliste</t>
  </si>
  <si>
    <t>Totale omkostninger ved at lave datalister</t>
  </si>
  <si>
    <t>Total tid brugt på at lave datalister</t>
  </si>
  <si>
    <t>OVERSÆTTELSER</t>
  </si>
  <si>
    <t>Antal sprog understøttet</t>
  </si>
  <si>
    <t>Tid brugt på at oversætte til et sprog</t>
  </si>
  <si>
    <t>Gns. omkostninger ved at oversætte til et sprog</t>
  </si>
  <si>
    <t>Totale omkostinger ved at oversætte til et eller flere sprog</t>
  </si>
  <si>
    <t>Total tid brugt på at oversætte til et eller flere sprog</t>
  </si>
  <si>
    <t>WEBSHOPS</t>
  </si>
  <si>
    <t>Antal webshops</t>
  </si>
  <si>
    <t>Antal opdateringer til webshops</t>
  </si>
  <si>
    <t>Gns. omkostninger ved en opdatering til en webshop</t>
  </si>
  <si>
    <t>Tid brugt på en opdatering till en webshop</t>
  </si>
  <si>
    <t>Totale omkostning ved webshop opdateringer</t>
  </si>
  <si>
    <t>Total tid brugt på webshop opdateringer</t>
  </si>
  <si>
    <t>Return on Investment oversigt</t>
  </si>
  <si>
    <t>RETURN ON INVESTMENT</t>
  </si>
  <si>
    <t>ÅR 1</t>
  </si>
  <si>
    <t>ÅR 2</t>
  </si>
  <si>
    <t>ÅR 3</t>
  </si>
  <si>
    <t>ÅR 4</t>
  </si>
  <si>
    <t>ÅR 5</t>
  </si>
  <si>
    <t>UDGIFTER</t>
  </si>
  <si>
    <t>Her får du et 5-års overblik over dine omkostninger</t>
  </si>
  <si>
    <t>Opdatering af produkter</t>
  </si>
  <si>
    <t>ved at håndtere produktinformationer uden Perfion PIM.</t>
  </si>
  <si>
    <t>Oprettelse af nye produkter</t>
  </si>
  <si>
    <t>Leverandørdata</t>
  </si>
  <si>
    <t>Datahåndtering</t>
  </si>
  <si>
    <t>Printede kataloger</t>
  </si>
  <si>
    <t>Webkataloger</t>
  </si>
  <si>
    <t>Prislister</t>
  </si>
  <si>
    <t>Datalister</t>
  </si>
  <si>
    <t>Oversættelser</t>
  </si>
  <si>
    <t>Webshops</t>
  </si>
  <si>
    <t>Total</t>
  </si>
  <si>
    <t>Stigning i omkostningerne om året (i %)</t>
  </si>
  <si>
    <t>PRODUCT INFORMATION MANAGEMENT</t>
  </si>
  <si>
    <t>ÅR 1*</t>
  </si>
  <si>
    <t>PIM abonnement og vedligeholdelse</t>
  </si>
  <si>
    <t>Konsulentydelser og services</t>
  </si>
  <si>
    <t>ved at håndtere produktinformationer med Perfion PIM.</t>
  </si>
  <si>
    <t>Runtime og infrastruktur</t>
  </si>
  <si>
    <t>Vedligeholdelse</t>
  </si>
  <si>
    <t>Inkluderet i omkostningerne er også indregnet abonnement på Perfion</t>
  </si>
  <si>
    <t xml:space="preserve">udvikling og konsulenthjælp de første år. </t>
  </si>
  <si>
    <t>De er medregnet for at give dig det mest retvisende billede</t>
  </si>
  <si>
    <t xml:space="preserve"> over jeres omkostninger forbundet med brugen af Perfion PIM.</t>
  </si>
  <si>
    <t>Akkumulerede PIM omkostninger</t>
  </si>
  <si>
    <t>Tilføjet omkostninger det første år inklusiv interne integrationsomkostninger*</t>
  </si>
  <si>
    <t>BESPARELSER</t>
  </si>
  <si>
    <t>Mulige besparelser over 5 år udregnes her.</t>
  </si>
  <si>
    <t>Udregningerne er baseret på jeres omkostninger uden Perfion PIM</t>
  </si>
  <si>
    <t>minus de foreventede omkostninger med Perfion PIM.</t>
  </si>
  <si>
    <t>Akkumulerende besparelser</t>
  </si>
  <si>
    <t>Graf</t>
  </si>
  <si>
    <t xml:space="preserve">Med et Perfion PIM vil I ikke kun automatisere de fleste af jeres processer, </t>
  </si>
  <si>
    <t>frigøre værdifuld tid hos jeres medarbejdere,</t>
  </si>
  <si>
    <t>men også spare jeres for en masse penge over tid.</t>
  </si>
  <si>
    <t>Det vil også gøre jer i stand til at tilpasse forretningen til fremtiden</t>
  </si>
  <si>
    <t>og hurtigere reagere på nye muligheder i markedet.</t>
  </si>
  <si>
    <t xml:space="preserve">Det vil give jer en konkurrencemæssig fordel </t>
  </si>
  <si>
    <t>og forbedre kundeoplevelserne både fysisk og digitalt.</t>
  </si>
  <si>
    <t>Det er vigtigt at nå ud til jeres kunder med opdateret produktinformation</t>
  </si>
  <si>
    <t>gennem alle jeres salgs kanaler på alle relevante sprog, da det kan øge jeres omsætning.</t>
  </si>
  <si>
    <t xml:space="preserve">Med Perfion PIM vil I kunne fremtidssikre jeres forretning </t>
  </si>
  <si>
    <t>imens I reducerer jeres nuværende PIM omkostninger, og øge jeres besparelser over tid.</t>
  </si>
  <si>
    <t>Vores PIM-beregner tager udgangspunkt i den fra Perfion.</t>
  </si>
  <si>
    <t>Læs mere om Perfion PIM</t>
  </si>
  <si>
    <t>Hent vores PIM eBooks (klik på billedet nedenfor)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</si>
</sst>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_-* #,##0.00\ [$kr.-406]_-;\-* #,##0.00\ [$kr.-406]_-;_-* &quot;-&quot;??\ [$kr.-406]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Lato"/>
      <family val="2"/>
    </font>
    <font>
      <sz val="11"/>
      <color theme="1"/>
      <name val="Calibri"/>
      <family val="2"/>
      <scheme val="minor"/>
    </font>
    <font>
      <b/>
      <sz val="11"/>
      <color theme="1"/>
      <name val="Lato"/>
      <family val="2"/>
    </font>
    <font>
      <i/>
      <sz val="11"/>
      <color theme="1"/>
      <name val="Lato"/>
      <family val="2"/>
    </font>
    <font>
      <i/>
      <sz val="10"/>
      <color theme="1"/>
      <name val="Lato"/>
      <family val="2"/>
    </font>
    <font>
      <sz val="11"/>
      <color theme="0"/>
      <name val="Calibri"/>
      <family val="2"/>
      <scheme val="minor"/>
    </font>
    <font>
      <sz val="14"/>
      <color theme="0"/>
      <name val="Lato Semibold"/>
      <family val="2"/>
    </font>
    <font>
      <sz val="11"/>
      <color theme="0"/>
      <name val="Lato"/>
      <family val="2"/>
    </font>
    <font>
      <sz val="12"/>
      <color theme="0"/>
      <name val="Lato"/>
      <family val="2"/>
    </font>
    <font>
      <sz val="14"/>
      <color theme="0"/>
      <name val="Lato"/>
      <family val="2"/>
    </font>
    <font>
      <sz val="11"/>
      <color theme="0"/>
      <name val="Lato Medium"/>
      <family val="2"/>
    </font>
    <font>
      <sz val="11"/>
      <name val="Lato"/>
      <family val="2"/>
    </font>
    <font>
      <sz val="11"/>
      <color theme="2" tint="-0.499984740745262"/>
      <name val="Lato"/>
      <family val="2"/>
    </font>
    <font>
      <b/>
      <sz val="11"/>
      <color theme="0"/>
      <name val="Lato"/>
      <family val="2"/>
    </font>
    <font>
      <i/>
      <sz val="14"/>
      <color theme="1"/>
      <name val="Lato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4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A394B"/>
        <bgColor indexed="64"/>
      </patternFill>
    </fill>
    <fill>
      <patternFill patternType="solid">
        <fgColor rgb="FFDDE5F0"/>
        <bgColor indexed="64"/>
      </patternFill>
    </fill>
    <fill>
      <patternFill patternType="solid">
        <fgColor rgb="FFEEF2F8"/>
        <bgColor indexed="64"/>
      </patternFill>
    </fill>
    <fill>
      <patternFill patternType="solid">
        <fgColor rgb="FF55616F"/>
        <bgColor indexed="64"/>
      </patternFill>
    </fill>
  </fills>
  <borders count="11">
    <border>
      <left/>
      <right/>
      <top/>
      <bottom/>
      <diagonal/>
    </border>
    <border>
      <left style="thin">
        <color rgb="FF55616F"/>
      </left>
      <right style="thin">
        <color rgb="FF55616F"/>
      </right>
      <top style="thin">
        <color rgb="FF55616F"/>
      </top>
      <bottom style="thin">
        <color rgb="FF55616F"/>
      </bottom>
      <diagonal/>
    </border>
    <border>
      <left style="thin">
        <color rgb="FF55616F"/>
      </left>
      <right style="thin">
        <color rgb="FF55616F"/>
      </right>
      <top style="thin">
        <color rgb="FF55616F"/>
      </top>
      <bottom/>
      <diagonal/>
    </border>
    <border>
      <left style="thin">
        <color rgb="FF55616F"/>
      </left>
      <right style="thin">
        <color rgb="FF55616F"/>
      </right>
      <top/>
      <bottom/>
      <diagonal/>
    </border>
    <border>
      <left style="thin">
        <color rgb="FF55616F"/>
      </left>
      <right style="thin">
        <color rgb="FF55616F"/>
      </right>
      <top/>
      <bottom style="thin">
        <color rgb="FF55616F"/>
      </bottom>
      <diagonal/>
    </border>
    <border>
      <left style="thin">
        <color rgb="FF2A394B"/>
      </left>
      <right style="thin">
        <color rgb="FF2A394B"/>
      </right>
      <top style="thin">
        <color rgb="FF2A394B"/>
      </top>
      <bottom/>
      <diagonal/>
    </border>
    <border>
      <left style="thin">
        <color rgb="FF2A394B"/>
      </left>
      <right style="thin">
        <color rgb="FF2A394B"/>
      </right>
      <top/>
      <bottom/>
      <diagonal/>
    </border>
    <border>
      <left style="thin">
        <color rgb="FF2A394B"/>
      </left>
      <right style="thin">
        <color rgb="FF2A394B"/>
      </right>
      <top/>
      <bottom style="thin">
        <color rgb="FF2A39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9" fontId="3" fillId="2" borderId="0" xfId="0" applyNumberFormat="1" applyFont="1" applyFill="1"/>
    <xf numFmtId="0" fontId="0" fillId="3" borderId="0" xfId="0" applyFill="1"/>
    <xf numFmtId="0" fontId="0" fillId="2" borderId="0" xfId="0" applyFill="1"/>
    <xf numFmtId="0" fontId="1" fillId="2" borderId="0" xfId="0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6" fillId="2" borderId="0" xfId="0" applyFont="1" applyFill="1"/>
    <xf numFmtId="0" fontId="11" fillId="2" borderId="0" xfId="0" applyFont="1" applyFill="1"/>
    <xf numFmtId="0" fontId="11" fillId="3" borderId="0" xfId="0" applyFont="1" applyFill="1"/>
    <xf numFmtId="0" fontId="1" fillId="4" borderId="0" xfId="0" applyFont="1" applyFill="1"/>
    <xf numFmtId="0" fontId="6" fillId="5" borderId="0" xfId="0" applyFont="1" applyFill="1"/>
    <xf numFmtId="0" fontId="1" fillId="5" borderId="0" xfId="0" applyFont="1" applyFill="1"/>
    <xf numFmtId="0" fontId="3" fillId="5" borderId="0" xfId="0" applyFont="1" applyFill="1"/>
    <xf numFmtId="0" fontId="6" fillId="6" borderId="0" xfId="0" applyFont="1" applyFill="1"/>
    <xf numFmtId="0" fontId="8" fillId="6" borderId="0" xfId="0" applyFont="1" applyFill="1"/>
    <xf numFmtId="165" fontId="12" fillId="2" borderId="1" xfId="1" applyNumberFormat="1" applyFont="1" applyFill="1" applyBorder="1"/>
    <xf numFmtId="0" fontId="12" fillId="2" borderId="1" xfId="0" applyFont="1" applyFill="1" applyBorder="1"/>
    <xf numFmtId="164" fontId="12" fillId="2" borderId="1" xfId="1" applyNumberFormat="1" applyFont="1" applyFill="1" applyBorder="1"/>
    <xf numFmtId="0" fontId="13" fillId="5" borderId="0" xfId="0" applyFont="1" applyFill="1"/>
    <xf numFmtId="165" fontId="13" fillId="5" borderId="0" xfId="1" applyNumberFormat="1" applyFont="1" applyFill="1" applyBorder="1"/>
    <xf numFmtId="165" fontId="13" fillId="5" borderId="0" xfId="1" applyNumberFormat="1" applyFont="1" applyFill="1"/>
    <xf numFmtId="164" fontId="13" fillId="5" borderId="0" xfId="1" applyNumberFormat="1" applyFont="1" applyFill="1"/>
    <xf numFmtId="166" fontId="0" fillId="2" borderId="0" xfId="0" applyNumberFormat="1" applyFill="1"/>
    <xf numFmtId="166" fontId="8" fillId="3" borderId="0" xfId="0" applyNumberFormat="1" applyFont="1" applyFill="1"/>
    <xf numFmtId="166" fontId="1" fillId="5" borderId="0" xfId="0" applyNumberFormat="1" applyFont="1" applyFill="1"/>
    <xf numFmtId="0" fontId="5" fillId="4" borderId="0" xfId="0" applyFont="1" applyFill="1"/>
    <xf numFmtId="0" fontId="4" fillId="2" borderId="1" xfId="0" applyFont="1" applyFill="1" applyBorder="1" applyAlignment="1">
      <alignment horizontal="center" vertical="center"/>
    </xf>
    <xf numFmtId="9" fontId="1" fillId="2" borderId="1" xfId="2" applyFont="1" applyFill="1" applyBorder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0" fillId="2" borderId="2" xfId="0" applyFill="1" applyBorder="1"/>
    <xf numFmtId="0" fontId="4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44" fontId="8" fillId="3" borderId="0" xfId="0" applyNumberFormat="1" applyFont="1" applyFill="1"/>
    <xf numFmtId="0" fontId="15" fillId="2" borderId="6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/>
    </xf>
    <xf numFmtId="0" fontId="0" fillId="2" borderId="9" xfId="0" applyFill="1" applyBorder="1"/>
    <xf numFmtId="0" fontId="16" fillId="2" borderId="9" xfId="0" applyFont="1" applyFill="1" applyBorder="1" applyAlignment="1">
      <alignment horizontal="center" vertical="center"/>
    </xf>
    <xf numFmtId="0" fontId="0" fillId="2" borderId="10" xfId="0" applyFill="1" applyBorder="1"/>
    <xf numFmtId="0" fontId="18" fillId="2" borderId="9" xfId="3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0" fillId="3" borderId="10" xfId="0" applyFill="1" applyBorder="1"/>
    <xf numFmtId="0" fontId="10" fillId="3" borderId="9" xfId="0" applyFont="1" applyFill="1" applyBorder="1" applyAlignment="1">
      <alignment horizontal="center" vertical="center"/>
    </xf>
  </cellXfs>
  <cellStyles count="4">
    <cellStyle name="Komma" xfId="1" builtinId="3"/>
    <cellStyle name="Link" xfId="3" builtinId="8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2A394B"/>
      <color rgb="FFEAA541"/>
      <color rgb="FFFDD499"/>
      <color rgb="FFEEF2F8"/>
      <color rgb="FFDDE5F0"/>
      <color rgb="FF55616F"/>
      <color rgb="FF222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800">
                <a:latin typeface="Lato Medium" panose="020F0602020204030203" pitchFamily="34" charset="0"/>
                <a:cs typeface="Lato Medium" panose="020F0602020204030203" pitchFamily="34" charset="0"/>
              </a:rPr>
              <a:t>Omkostninger med PIM vs Besparelse</a:t>
            </a:r>
            <a:r>
              <a:rPr lang="da-DK" sz="1800" baseline="0">
                <a:latin typeface="Lato Medium" panose="020F0602020204030203" pitchFamily="34" charset="0"/>
                <a:cs typeface="Lato Medium" panose="020F0602020204030203" pitchFamily="34" charset="0"/>
              </a:rPr>
              <a:t> med PIM</a:t>
            </a:r>
            <a:endParaRPr lang="da-DK" sz="1800">
              <a:latin typeface="Lato Medium" panose="020F0602020204030203" pitchFamily="34" charset="0"/>
              <a:cs typeface="Lato Medium" panose="020F060202020403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Besparelse med PIM</c:v>
          </c:tx>
          <c:spPr>
            <a:ln w="28575" cap="rnd">
              <a:solidFill>
                <a:srgbClr val="2A394B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 Medium" panose="020F0602020204030203" pitchFamily="34" charset="0"/>
                    <a:ea typeface="+mn-ea"/>
                    <a:cs typeface="Lato Medium" panose="020F0602020204030203" pitchFamily="34" charset="0"/>
                  </a:defRPr>
                </a:pPr>
                <a:endParaRPr lang="da-D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'Oversigt over besparelser'!$E$9:$J$9</c15:sqref>
                  </c15:fullRef>
                </c:ext>
              </c:extLst>
              <c:f>'Oversigt over besparelser'!$F$9:$J$9</c:f>
              <c:strCache>
                <c:ptCount val="5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'Oversigt over besparelser'!$E$67:$J$67</c15:sqref>
                  </c15:fullRef>
                </c:ext>
              </c:extLst>
              <c:f>'Oversigt over besparelser'!$F$67:$J$67</c:f>
              <c:numCache>
                <c:formatCode>_-* #,##0.00\ [$kr.-406]_-;\-* #,##0.00\ [$kr.-406]_-;_-* "-"??\ [$kr.-406]_-;_-@_-</c:formatCode>
                <c:ptCount val="5"/>
                <c:pt idx="0">
                  <c:v>524798.25</c:v>
                </c:pt>
                <c:pt idx="1">
                  <c:v>1153433.25</c:v>
                </c:pt>
                <c:pt idx="2">
                  <c:v>1878065.2500000002</c:v>
                </c:pt>
                <c:pt idx="3">
                  <c:v>2708293.9500000007</c:v>
                </c:pt>
                <c:pt idx="4">
                  <c:v>3654679.0200000014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D-4CEF-99B9-B7BA5EEC3724}"/>
            </c:ext>
          </c:extLst>
        </c:ser>
        <c:ser>
          <c:idx val="1"/>
          <c:order val="1"/>
          <c:tx>
            <c:v>Omkostninger med PIM</c:v>
          </c:tx>
          <c:spPr>
            <a:ln w="28575" cap="rnd">
              <a:solidFill>
                <a:srgbClr val="EAA54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ato Medium" panose="020F0602020204030203" pitchFamily="34" charset="0"/>
                    <a:ea typeface="+mn-ea"/>
                    <a:cs typeface="Lato Medium" panose="020F0602020204030203" pitchFamily="34" charset="0"/>
                  </a:defRPr>
                </a:pPr>
                <a:endParaRPr lang="da-D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'Oversigt over besparelser'!$E$9:$J$9</c15:sqref>
                  </c15:fullRef>
                </c:ext>
              </c:extLst>
              <c:f>'Oversigt over besparelser'!$F$9:$J$9</c:f>
              <c:strCache>
                <c:ptCount val="5"/>
                <c:pt idx="0">
                  <c:v>ÅR 1</c:v>
                </c:pt>
                <c:pt idx="1">
                  <c:v>ÅR 2</c:v>
                </c:pt>
                <c:pt idx="2">
                  <c:v>ÅR 3</c:v>
                </c:pt>
                <c:pt idx="3">
                  <c:v>ÅR 4</c:v>
                </c:pt>
                <c:pt idx="4">
                  <c:v>ÅR 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'Oversigt over besparelser'!$E$49:$J$49</c15:sqref>
                  </c15:fullRef>
                </c:ext>
              </c:extLst>
              <c:f>'Oversigt over besparelser'!$F$49:$J$49</c:f>
              <c:numCache>
                <c:formatCode>_-* #,##0.00\ [$kr.-406]_-;\-* #,##0.00\ [$kr.-406]_-;_-* "-"??\ [$kr.-406]_-;_-@_-</c:formatCode>
                <c:ptCount val="5"/>
                <c:pt idx="0">
                  <c:v>418000</c:v>
                </c:pt>
                <c:pt idx="1">
                  <c:v>631000</c:v>
                </c:pt>
                <c:pt idx="2">
                  <c:v>784000</c:v>
                </c:pt>
                <c:pt idx="3">
                  <c:v>937000</c:v>
                </c:pt>
                <c:pt idx="4">
                  <c:v>1090000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C-46C4-87C0-EE6586D37A5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0421511"/>
        <c:axId val="732627975"/>
      </c:lineChart>
      <c:catAx>
        <c:axId val="390421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 Medium" panose="020F0602020204030203" pitchFamily="34" charset="0"/>
                <a:ea typeface="+mn-ea"/>
                <a:cs typeface="Lato Medium" panose="020F0602020204030203" pitchFamily="34" charset="0"/>
              </a:defRPr>
            </a:pPr>
            <a:endParaRPr lang="da-DK"/>
          </a:p>
        </c:txPr>
        <c:crossAx val="732627975"/>
        <c:crosses val="autoZero"/>
        <c:auto val="1"/>
        <c:lblAlgn val="ctr"/>
        <c:lblOffset val="100"/>
        <c:noMultiLvlLbl val="0"/>
      </c:catAx>
      <c:valAx>
        <c:axId val="732627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Lato Medium" panose="020F0602020204030203" pitchFamily="34" charset="0"/>
                    <a:ea typeface="+mn-ea"/>
                    <a:cs typeface="Lato Medium" panose="020F0602020204030203" pitchFamily="34" charset="0"/>
                  </a:defRPr>
                </a:pPr>
                <a:r>
                  <a:rPr lang="da-DK">
                    <a:latin typeface="Lato Medium" panose="020F0602020204030203" pitchFamily="34" charset="0"/>
                    <a:cs typeface="Lato Medium" panose="020F0602020204030203" pitchFamily="34" charset="0"/>
                  </a:rPr>
                  <a:t>Beløb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Lato Medium" panose="020F0602020204030203" pitchFamily="34" charset="0"/>
                  <a:ea typeface="+mn-ea"/>
                  <a:cs typeface="Lato Medium" panose="020F0602020204030203" pitchFamily="34" charset="0"/>
                </a:defRPr>
              </a:pPr>
              <a:endParaRPr lang="da-DK"/>
            </a:p>
          </c:txPr>
        </c:title>
        <c:numFmt formatCode="_(&quot;kr.&quot;* #,##0.00_);_(&quot;kr.&quot;* \(#,##0.00\);_(&quot;kr.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ato Medium" panose="020F0602020204030203" pitchFamily="34" charset="0"/>
                <a:ea typeface="+mn-ea"/>
                <a:cs typeface="Lato Medium" panose="020F0602020204030203" pitchFamily="34" charset="0"/>
              </a:defRPr>
            </a:pPr>
            <a:endParaRPr lang="da-DK"/>
          </a:p>
        </c:txPr>
        <c:crossAx val="390421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ato Medium" panose="020F0602020204030203" pitchFamily="34" charset="0"/>
              <a:ea typeface="+mn-ea"/>
              <a:cs typeface="Lato Medium" panose="020F0602020204030203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EEF2F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riq.dk/optimerer-vaerdikaeden-med-pim?utm_source=download&amp;utm_medium=referral&amp;utm_campaign=pim-roi-beregner" TargetMode="External"/><Relationship Id="rId3" Type="http://schemas.openxmlformats.org/officeDocument/2006/relationships/image" Target="../media/image2.jpeg"/><Relationship Id="rId7" Type="http://schemas.openxmlformats.org/officeDocument/2006/relationships/image" Target="../media/image4.jpeg"/><Relationship Id="rId2" Type="http://schemas.openxmlformats.org/officeDocument/2006/relationships/hyperlink" Target="https://www.norriq.dk/den-gode-pim-implementering?utm_source=download&amp;utm_medium=referral&amp;utm_campaign=pim-roi-beregner" TargetMode="External"/><Relationship Id="rId1" Type="http://schemas.openxmlformats.org/officeDocument/2006/relationships/chart" Target="../charts/chart1.xml"/><Relationship Id="rId6" Type="http://schemas.openxmlformats.org/officeDocument/2006/relationships/hyperlink" Target="https://www.norriq.dk/sadan-goer-du-erp-enklere-med-pim?utm_source=download&amp;utm_medium=referral&amp;utm_campaign=pim-roi-beregner" TargetMode="External"/><Relationship Id="rId5" Type="http://schemas.openxmlformats.org/officeDocument/2006/relationships/image" Target="../media/image3.jpeg"/><Relationship Id="rId4" Type="http://schemas.openxmlformats.org/officeDocument/2006/relationships/hyperlink" Target="https://www.norriq.dk/pim-ecommerce-ebook?utm_source=download&amp;utm_medium=referral&amp;utm_campaign=pim-roi-beregner" TargetMode="Externa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</xdr:colOff>
      <xdr:row>8</xdr:row>
      <xdr:rowOff>161924</xdr:rowOff>
    </xdr:from>
    <xdr:to>
      <xdr:col>10</xdr:col>
      <xdr:colOff>0</xdr:colOff>
      <xdr:row>43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B06ECD-6A51-6B0F-83DB-983DADAF4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5044</xdr:colOff>
      <xdr:row>29</xdr:row>
      <xdr:rowOff>148165</xdr:rowOff>
    </xdr:from>
    <xdr:to>
      <xdr:col>11</xdr:col>
      <xdr:colOff>3871430</xdr:colOff>
      <xdr:row>46</xdr:row>
      <xdr:rowOff>137583</xdr:rowOff>
    </xdr:to>
    <xdr:pic>
      <xdr:nvPicPr>
        <xdr:cNvPr id="4" name="Billed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D3285EF-03C9-8EFE-C199-77BAC46F4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8627" y="6334124"/>
          <a:ext cx="3866386" cy="3048001"/>
        </a:xfrm>
        <a:prstGeom prst="rect">
          <a:avLst/>
        </a:prstGeom>
      </xdr:spPr>
    </xdr:pic>
    <xdr:clientData/>
  </xdr:twoCellAnchor>
  <xdr:twoCellAnchor editAs="oneCell">
    <xdr:from>
      <xdr:col>11</xdr:col>
      <xdr:colOff>4102551</xdr:colOff>
      <xdr:row>29</xdr:row>
      <xdr:rowOff>142874</xdr:rowOff>
    </xdr:from>
    <xdr:to>
      <xdr:col>12</xdr:col>
      <xdr:colOff>10269</xdr:colOff>
      <xdr:row>46</xdr:row>
      <xdr:rowOff>132291</xdr:rowOff>
    </xdr:to>
    <xdr:pic>
      <xdr:nvPicPr>
        <xdr:cNvPr id="6" name="Billed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AC6868F-D0D2-752F-146A-91CF680B0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6134" y="6328833"/>
          <a:ext cx="3866385" cy="3048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14216</xdr:colOff>
      <xdr:row>48</xdr:row>
      <xdr:rowOff>0</xdr:rowOff>
    </xdr:from>
    <xdr:to>
      <xdr:col>11</xdr:col>
      <xdr:colOff>3864370</xdr:colOff>
      <xdr:row>65</xdr:row>
      <xdr:rowOff>14217</xdr:rowOff>
    </xdr:to>
    <xdr:pic>
      <xdr:nvPicPr>
        <xdr:cNvPr id="8" name="Billed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22348A4-5EEC-F036-36A4-F9177CF2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3900" y="9603191"/>
          <a:ext cx="3850154" cy="3035205"/>
        </a:xfrm>
        <a:prstGeom prst="rect">
          <a:avLst/>
        </a:prstGeom>
      </xdr:spPr>
    </xdr:pic>
    <xdr:clientData/>
  </xdr:twoCellAnchor>
  <xdr:twoCellAnchor editAs="oneCell">
    <xdr:from>
      <xdr:col>11</xdr:col>
      <xdr:colOff>4115654</xdr:colOff>
      <xdr:row>48</xdr:row>
      <xdr:rowOff>0</xdr:rowOff>
    </xdr:from>
    <xdr:to>
      <xdr:col>12</xdr:col>
      <xdr:colOff>13630</xdr:colOff>
      <xdr:row>65</xdr:row>
      <xdr:rowOff>21325</xdr:rowOff>
    </xdr:to>
    <xdr:pic>
      <xdr:nvPicPr>
        <xdr:cNvPr id="10" name="Billede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D2B4384-E325-6F4E-ECFE-0F6821FD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5338" y="9603191"/>
          <a:ext cx="3859170" cy="304231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oyum-solutions.com/solutions/perfion-pim/?utm_source=norriq.dk&amp;utm_medium=referral&amp;utm_campaign=pim-roi-beregne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110"/>
  <sheetViews>
    <sheetView tabSelected="1" zoomScale="90" zoomScaleNormal="90" workbookViewId="0">
      <selection activeCell="E16" sqref="E16"/>
    </sheetView>
  </sheetViews>
  <sheetFormatPr defaultColWidth="9" defaultRowHeight="14.25" x14ac:dyDescent="0.45"/>
  <cols>
    <col min="1" max="2" width="9" style="3"/>
    <col min="3" max="3" width="30.73046875" style="3" customWidth="1"/>
    <col min="4" max="4" width="81.59765625" style="3" customWidth="1"/>
    <col min="5" max="5" width="14.265625" style="4" customWidth="1"/>
    <col min="6" max="6" width="15" style="4" customWidth="1"/>
    <col min="7" max="7" width="9" style="3"/>
    <col min="8" max="8" width="79.59765625" style="3" customWidth="1"/>
    <col min="9" max="16384" width="9" style="3"/>
  </cols>
  <sheetData>
    <row r="2" spans="3:8" ht="17.25" x14ac:dyDescent="0.45">
      <c r="C2" s="5"/>
      <c r="D2" s="6" t="s">
        <v>0</v>
      </c>
      <c r="E2" s="6" t="s">
        <v>1</v>
      </c>
      <c r="F2" s="7"/>
    </row>
    <row r="3" spans="3:8" ht="30" customHeight="1" x14ac:dyDescent="0.45">
      <c r="C3" s="5" t="e" vm="1">
        <v>#VALUE!</v>
      </c>
      <c r="D3" s="7"/>
      <c r="E3" s="7"/>
      <c r="F3" s="7"/>
    </row>
    <row r="4" spans="3:8" ht="17.25" x14ac:dyDescent="0.45">
      <c r="C4" s="5"/>
      <c r="D4" s="9" t="s">
        <v>2</v>
      </c>
      <c r="E4" s="7"/>
      <c r="F4" s="7"/>
    </row>
    <row r="5" spans="3:8" ht="15.4" x14ac:dyDescent="0.45">
      <c r="C5" s="5"/>
      <c r="D5" s="8" t="s">
        <v>3</v>
      </c>
      <c r="E5" s="7"/>
      <c r="F5" s="7"/>
    </row>
    <row r="6" spans="3:8" x14ac:dyDescent="0.45">
      <c r="C6" s="10"/>
      <c r="D6" s="4"/>
    </row>
    <row r="7" spans="3:8" x14ac:dyDescent="0.45">
      <c r="C7" s="10"/>
      <c r="D7" s="4"/>
    </row>
    <row r="8" spans="3:8" x14ac:dyDescent="0.45">
      <c r="C8" s="11"/>
      <c r="D8" s="4"/>
    </row>
    <row r="9" spans="3:8" x14ac:dyDescent="0.45">
      <c r="C9" s="12" t="s">
        <v>4</v>
      </c>
      <c r="D9" s="4"/>
    </row>
    <row r="10" spans="3:8" x14ac:dyDescent="0.45">
      <c r="C10" s="17"/>
      <c r="D10" s="18" t="s">
        <v>5</v>
      </c>
      <c r="E10" s="19">
        <v>15000</v>
      </c>
      <c r="F10" s="18" t="s">
        <v>6</v>
      </c>
      <c r="H10" s="42"/>
    </row>
    <row r="11" spans="3:8" x14ac:dyDescent="0.45">
      <c r="C11" s="17"/>
      <c r="D11" s="18" t="s">
        <v>7</v>
      </c>
      <c r="E11" s="20">
        <v>1</v>
      </c>
      <c r="F11" s="18" t="s">
        <v>6</v>
      </c>
      <c r="H11" s="43" t="s">
        <v>8</v>
      </c>
    </row>
    <row r="12" spans="3:8" x14ac:dyDescent="0.45">
      <c r="C12" s="17"/>
      <c r="D12" s="18" t="s">
        <v>9</v>
      </c>
      <c r="E12" s="20">
        <v>0.15</v>
      </c>
      <c r="F12" s="18" t="s">
        <v>10</v>
      </c>
      <c r="H12" s="43" t="s">
        <v>11</v>
      </c>
    </row>
    <row r="13" spans="3:8" x14ac:dyDescent="0.45">
      <c r="C13" s="17"/>
      <c r="D13" s="18" t="s">
        <v>12</v>
      </c>
      <c r="E13" s="20">
        <v>21</v>
      </c>
      <c r="F13" s="18" t="s">
        <v>13</v>
      </c>
      <c r="H13" s="43"/>
    </row>
    <row r="14" spans="3:8" x14ac:dyDescent="0.45">
      <c r="C14" s="14"/>
      <c r="D14" s="22" t="s">
        <v>14</v>
      </c>
      <c r="E14" s="23">
        <f>E10*E13*E11</f>
        <v>315000</v>
      </c>
      <c r="F14" s="22" t="s">
        <v>13</v>
      </c>
      <c r="H14" s="43" t="s">
        <v>15</v>
      </c>
    </row>
    <row r="15" spans="3:8" x14ac:dyDescent="0.45">
      <c r="C15" s="14"/>
      <c r="D15" s="22" t="s">
        <v>16</v>
      </c>
      <c r="E15" s="23">
        <f>E10*E12*E11</f>
        <v>2250</v>
      </c>
      <c r="F15" s="22" t="s">
        <v>10</v>
      </c>
      <c r="H15" s="43" t="s">
        <v>17</v>
      </c>
    </row>
    <row r="16" spans="3:8" x14ac:dyDescent="0.45">
      <c r="C16" s="14"/>
      <c r="D16" s="16" t="s">
        <v>18</v>
      </c>
      <c r="E16" s="1">
        <v>0.2</v>
      </c>
      <c r="F16" s="15"/>
      <c r="H16" s="44"/>
    </row>
    <row r="17" spans="3:8" x14ac:dyDescent="0.45">
      <c r="C17" s="14"/>
      <c r="D17" s="22" t="s">
        <v>19</v>
      </c>
      <c r="E17" s="24">
        <f>E14*(1-E16)</f>
        <v>252000</v>
      </c>
      <c r="F17" s="22" t="s">
        <v>13</v>
      </c>
      <c r="H17" s="45" t="s">
        <v>129</v>
      </c>
    </row>
    <row r="18" spans="3:8" x14ac:dyDescent="0.45">
      <c r="C18" s="14"/>
      <c r="D18" s="22" t="s">
        <v>20</v>
      </c>
      <c r="E18" s="24">
        <f>E15*(1-E16)</f>
        <v>1800</v>
      </c>
      <c r="F18" s="22" t="s">
        <v>10</v>
      </c>
      <c r="H18" s="44"/>
    </row>
    <row r="19" spans="3:8" x14ac:dyDescent="0.45">
      <c r="C19" s="10"/>
      <c r="D19" s="4"/>
      <c r="H19" s="47" t="s">
        <v>130</v>
      </c>
    </row>
    <row r="20" spans="3:8" x14ac:dyDescent="0.45">
      <c r="C20" s="12" t="s">
        <v>21</v>
      </c>
      <c r="D20" s="4"/>
      <c r="H20" s="46"/>
    </row>
    <row r="21" spans="3:8" x14ac:dyDescent="0.45">
      <c r="C21" s="12" t="s">
        <v>22</v>
      </c>
      <c r="D21" s="4"/>
    </row>
    <row r="22" spans="3:8" x14ac:dyDescent="0.45">
      <c r="C22" s="17"/>
      <c r="D22" s="18" t="s">
        <v>23</v>
      </c>
      <c r="E22" s="19">
        <v>200</v>
      </c>
      <c r="F22" s="18" t="s">
        <v>6</v>
      </c>
    </row>
    <row r="23" spans="3:8" x14ac:dyDescent="0.45">
      <c r="C23" s="17"/>
      <c r="D23" s="18" t="s">
        <v>24</v>
      </c>
      <c r="E23" s="19">
        <v>21</v>
      </c>
      <c r="F23" s="18" t="s">
        <v>13</v>
      </c>
    </row>
    <row r="24" spans="3:8" x14ac:dyDescent="0.45">
      <c r="C24" s="17"/>
      <c r="D24" s="18" t="s">
        <v>25</v>
      </c>
      <c r="E24" s="21">
        <v>0.2</v>
      </c>
      <c r="F24" s="18" t="s">
        <v>10</v>
      </c>
    </row>
    <row r="25" spans="3:8" x14ac:dyDescent="0.45">
      <c r="C25" s="14"/>
      <c r="D25" s="22" t="s">
        <v>26</v>
      </c>
      <c r="E25" s="24">
        <f>E22*E23</f>
        <v>4200</v>
      </c>
      <c r="F25" s="22" t="s">
        <v>13</v>
      </c>
    </row>
    <row r="26" spans="3:8" x14ac:dyDescent="0.45">
      <c r="C26" s="14"/>
      <c r="D26" s="22" t="s">
        <v>27</v>
      </c>
      <c r="E26" s="24">
        <f>E22*E24</f>
        <v>40</v>
      </c>
      <c r="F26" s="22" t="s">
        <v>10</v>
      </c>
    </row>
    <row r="27" spans="3:8" x14ac:dyDescent="0.45">
      <c r="C27" s="14"/>
      <c r="D27" s="16" t="s">
        <v>18</v>
      </c>
      <c r="E27" s="1">
        <v>0.2</v>
      </c>
      <c r="F27" s="15"/>
    </row>
    <row r="28" spans="3:8" x14ac:dyDescent="0.45">
      <c r="C28" s="14"/>
      <c r="D28" s="22" t="s">
        <v>19</v>
      </c>
      <c r="E28" s="24">
        <f>E25*(1-E27)</f>
        <v>3360</v>
      </c>
      <c r="F28" s="22" t="s">
        <v>13</v>
      </c>
    </row>
    <row r="29" spans="3:8" x14ac:dyDescent="0.45">
      <c r="C29" s="14"/>
      <c r="D29" s="22" t="s">
        <v>20</v>
      </c>
      <c r="E29" s="24">
        <f>E26*(1-E27)</f>
        <v>32</v>
      </c>
      <c r="F29" s="22" t="s">
        <v>10</v>
      </c>
    </row>
    <row r="30" spans="3:8" x14ac:dyDescent="0.45">
      <c r="C30" s="10"/>
      <c r="D30" s="4"/>
    </row>
    <row r="31" spans="3:8" x14ac:dyDescent="0.45">
      <c r="C31" s="12" t="s">
        <v>28</v>
      </c>
      <c r="D31" s="4"/>
    </row>
    <row r="32" spans="3:8" x14ac:dyDescent="0.45">
      <c r="C32" s="17"/>
      <c r="D32" s="18" t="s">
        <v>29</v>
      </c>
      <c r="E32" s="19">
        <v>50</v>
      </c>
      <c r="F32" s="18" t="s">
        <v>6</v>
      </c>
    </row>
    <row r="33" spans="3:6" x14ac:dyDescent="0.45">
      <c r="C33" s="17"/>
      <c r="D33" s="18" t="s">
        <v>30</v>
      </c>
      <c r="E33" s="20">
        <v>1</v>
      </c>
      <c r="F33" s="18" t="s">
        <v>10</v>
      </c>
    </row>
    <row r="34" spans="3:6" x14ac:dyDescent="0.45">
      <c r="C34" s="17"/>
      <c r="D34" s="18" t="s">
        <v>31</v>
      </c>
      <c r="E34" s="19">
        <v>150</v>
      </c>
      <c r="F34" s="18" t="s">
        <v>13</v>
      </c>
    </row>
    <row r="35" spans="3:6" x14ac:dyDescent="0.45">
      <c r="C35" s="14"/>
      <c r="D35" s="22" t="s">
        <v>32</v>
      </c>
      <c r="E35" s="24">
        <f>E32*E34</f>
        <v>7500</v>
      </c>
      <c r="F35" s="22" t="s">
        <v>13</v>
      </c>
    </row>
    <row r="36" spans="3:6" x14ac:dyDescent="0.45">
      <c r="C36" s="14"/>
      <c r="D36" s="22" t="s">
        <v>33</v>
      </c>
      <c r="E36" s="24">
        <f>E32*E33</f>
        <v>50</v>
      </c>
      <c r="F36" s="22" t="s">
        <v>10</v>
      </c>
    </row>
    <row r="37" spans="3:6" x14ac:dyDescent="0.45">
      <c r="C37" s="14"/>
      <c r="D37" s="16" t="s">
        <v>18</v>
      </c>
      <c r="E37" s="1">
        <v>0.75</v>
      </c>
      <c r="F37" s="15"/>
    </row>
    <row r="38" spans="3:6" x14ac:dyDescent="0.45">
      <c r="C38" s="14"/>
      <c r="D38" s="22" t="s">
        <v>19</v>
      </c>
      <c r="E38" s="24">
        <f>E35*(1-E37)</f>
        <v>1875</v>
      </c>
      <c r="F38" s="22" t="s">
        <v>13</v>
      </c>
    </row>
    <row r="39" spans="3:6" x14ac:dyDescent="0.45">
      <c r="C39" s="14"/>
      <c r="D39" s="22" t="s">
        <v>20</v>
      </c>
      <c r="E39" s="25">
        <f>E36*(1-E37)</f>
        <v>12.5</v>
      </c>
      <c r="F39" s="22" t="s">
        <v>10</v>
      </c>
    </row>
    <row r="40" spans="3:6" x14ac:dyDescent="0.45">
      <c r="C40" s="10"/>
      <c r="D40" s="4"/>
    </row>
    <row r="41" spans="3:6" x14ac:dyDescent="0.45">
      <c r="C41" s="12" t="s">
        <v>34</v>
      </c>
      <c r="D41" s="4"/>
    </row>
    <row r="42" spans="3:6" x14ac:dyDescent="0.45">
      <c r="C42" s="17"/>
      <c r="D42" s="18" t="s">
        <v>35</v>
      </c>
      <c r="E42" s="20">
        <v>5</v>
      </c>
      <c r="F42" s="18" t="s">
        <v>6</v>
      </c>
    </row>
    <row r="43" spans="3:6" x14ac:dyDescent="0.45">
      <c r="C43" s="17"/>
      <c r="D43" s="18" t="s">
        <v>36</v>
      </c>
      <c r="E43" s="20">
        <v>200</v>
      </c>
      <c r="F43" s="18" t="s">
        <v>13</v>
      </c>
    </row>
    <row r="44" spans="3:6" x14ac:dyDescent="0.45">
      <c r="C44" s="17"/>
      <c r="D44" s="18" t="s">
        <v>37</v>
      </c>
      <c r="E44" s="20">
        <v>2</v>
      </c>
      <c r="F44" s="18" t="s">
        <v>10</v>
      </c>
    </row>
    <row r="45" spans="3:6" x14ac:dyDescent="0.45">
      <c r="C45" s="14"/>
      <c r="D45" s="22" t="s">
        <v>38</v>
      </c>
      <c r="E45" s="24">
        <f>(E42*E43)*365</f>
        <v>365000</v>
      </c>
      <c r="F45" s="22" t="s">
        <v>13</v>
      </c>
    </row>
    <row r="46" spans="3:6" x14ac:dyDescent="0.45">
      <c r="C46" s="14"/>
      <c r="D46" s="22" t="s">
        <v>39</v>
      </c>
      <c r="E46" s="24">
        <f>(E42*E44)*365</f>
        <v>3650</v>
      </c>
      <c r="F46" s="22" t="s">
        <v>10</v>
      </c>
    </row>
    <row r="47" spans="3:6" x14ac:dyDescent="0.45">
      <c r="C47" s="14"/>
      <c r="D47" s="16" t="s">
        <v>18</v>
      </c>
      <c r="E47" s="1">
        <v>0.9</v>
      </c>
      <c r="F47" s="15"/>
    </row>
    <row r="48" spans="3:6" x14ac:dyDescent="0.45">
      <c r="C48" s="14"/>
      <c r="D48" s="22" t="s">
        <v>19</v>
      </c>
      <c r="E48" s="24">
        <f>E45*(1-E47)</f>
        <v>36499.999999999993</v>
      </c>
      <c r="F48" s="22" t="s">
        <v>13</v>
      </c>
    </row>
    <row r="49" spans="3:6" x14ac:dyDescent="0.45">
      <c r="C49" s="14"/>
      <c r="D49" s="22" t="s">
        <v>20</v>
      </c>
      <c r="E49" s="22">
        <f>E46*(1-E47)</f>
        <v>364.99999999999994</v>
      </c>
      <c r="F49" s="22" t="s">
        <v>10</v>
      </c>
    </row>
    <row r="50" spans="3:6" x14ac:dyDescent="0.45">
      <c r="C50" s="10"/>
      <c r="D50" s="4"/>
    </row>
    <row r="51" spans="3:6" x14ac:dyDescent="0.45">
      <c r="C51" s="12" t="s">
        <v>40</v>
      </c>
      <c r="D51" s="4"/>
    </row>
    <row r="52" spans="3:6" x14ac:dyDescent="0.45">
      <c r="C52" s="17"/>
      <c r="D52" s="18" t="s">
        <v>41</v>
      </c>
      <c r="E52" s="20">
        <v>2</v>
      </c>
      <c r="F52" s="18" t="s">
        <v>6</v>
      </c>
    </row>
    <row r="53" spans="3:6" x14ac:dyDescent="0.45">
      <c r="C53" s="17"/>
      <c r="D53" s="18" t="s">
        <v>42</v>
      </c>
      <c r="E53" s="20">
        <v>150</v>
      </c>
      <c r="F53" s="18" t="s">
        <v>10</v>
      </c>
    </row>
    <row r="54" spans="3:6" x14ac:dyDescent="0.45">
      <c r="C54" s="17"/>
      <c r="D54" s="18" t="s">
        <v>43</v>
      </c>
      <c r="E54" s="19">
        <v>25000</v>
      </c>
      <c r="F54" s="18" t="s">
        <v>13</v>
      </c>
    </row>
    <row r="55" spans="3:6" x14ac:dyDescent="0.45">
      <c r="C55" s="14"/>
      <c r="D55" s="22" t="s">
        <v>44</v>
      </c>
      <c r="E55" s="24">
        <f>E52*E54</f>
        <v>50000</v>
      </c>
      <c r="F55" s="22" t="s">
        <v>13</v>
      </c>
    </row>
    <row r="56" spans="3:6" x14ac:dyDescent="0.45">
      <c r="C56" s="14"/>
      <c r="D56" s="22" t="s">
        <v>45</v>
      </c>
      <c r="E56" s="22">
        <f>E52*E53</f>
        <v>300</v>
      </c>
      <c r="F56" s="22" t="s">
        <v>10</v>
      </c>
    </row>
    <row r="57" spans="3:6" x14ac:dyDescent="0.45">
      <c r="C57" s="14"/>
      <c r="D57" s="16" t="s">
        <v>18</v>
      </c>
      <c r="E57" s="1">
        <v>0.9</v>
      </c>
      <c r="F57" s="15"/>
    </row>
    <row r="58" spans="3:6" x14ac:dyDescent="0.45">
      <c r="C58" s="14"/>
      <c r="D58" s="22" t="s">
        <v>19</v>
      </c>
      <c r="E58" s="24">
        <f>E55*(1-E57)</f>
        <v>4999.9999999999991</v>
      </c>
      <c r="F58" s="22" t="s">
        <v>13</v>
      </c>
    </row>
    <row r="59" spans="3:6" x14ac:dyDescent="0.45">
      <c r="C59" s="14"/>
      <c r="D59" s="22" t="s">
        <v>20</v>
      </c>
      <c r="E59" s="22">
        <f>E56*(1-E57)</f>
        <v>29.999999999999993</v>
      </c>
      <c r="F59" s="22" t="s">
        <v>10</v>
      </c>
    </row>
    <row r="60" spans="3:6" x14ac:dyDescent="0.45">
      <c r="C60" s="10"/>
      <c r="D60" s="4"/>
    </row>
    <row r="61" spans="3:6" x14ac:dyDescent="0.45">
      <c r="C61" s="12" t="s">
        <v>46</v>
      </c>
      <c r="D61" s="4"/>
    </row>
    <row r="62" spans="3:6" x14ac:dyDescent="0.45">
      <c r="C62" s="17"/>
      <c r="D62" s="18" t="s">
        <v>47</v>
      </c>
      <c r="E62" s="20">
        <v>4</v>
      </c>
      <c r="F62" s="18" t="s">
        <v>6</v>
      </c>
    </row>
    <row r="63" spans="3:6" x14ac:dyDescent="0.45">
      <c r="C63" s="17"/>
      <c r="D63" s="18" t="s">
        <v>48</v>
      </c>
      <c r="E63" s="20">
        <v>40</v>
      </c>
      <c r="F63" s="18" t="s">
        <v>10</v>
      </c>
    </row>
    <row r="64" spans="3:6" x14ac:dyDescent="0.45">
      <c r="C64" s="17"/>
      <c r="D64" s="18" t="s">
        <v>49</v>
      </c>
      <c r="E64" s="19">
        <v>5000</v>
      </c>
      <c r="F64" s="18" t="s">
        <v>13</v>
      </c>
    </row>
    <row r="65" spans="3:6" x14ac:dyDescent="0.45">
      <c r="C65" s="14"/>
      <c r="D65" s="22" t="s">
        <v>50</v>
      </c>
      <c r="E65" s="24">
        <f>E62*E64</f>
        <v>20000</v>
      </c>
      <c r="F65" s="22" t="s">
        <v>13</v>
      </c>
    </row>
    <row r="66" spans="3:6" x14ac:dyDescent="0.45">
      <c r="C66" s="14"/>
      <c r="D66" s="22" t="s">
        <v>51</v>
      </c>
      <c r="E66" s="22">
        <f>E62*E63</f>
        <v>160</v>
      </c>
      <c r="F66" s="22" t="s">
        <v>10</v>
      </c>
    </row>
    <row r="67" spans="3:6" x14ac:dyDescent="0.45">
      <c r="C67" s="14"/>
      <c r="D67" s="16" t="s">
        <v>18</v>
      </c>
      <c r="E67" s="1">
        <v>0.9</v>
      </c>
      <c r="F67" s="15"/>
    </row>
    <row r="68" spans="3:6" x14ac:dyDescent="0.45">
      <c r="C68" s="14"/>
      <c r="D68" s="22" t="s">
        <v>19</v>
      </c>
      <c r="E68" s="22">
        <f>E65*(1-E67)</f>
        <v>1999.9999999999995</v>
      </c>
      <c r="F68" s="22" t="s">
        <v>13</v>
      </c>
    </row>
    <row r="69" spans="3:6" x14ac:dyDescent="0.45">
      <c r="C69" s="14"/>
      <c r="D69" s="22" t="s">
        <v>20</v>
      </c>
      <c r="E69" s="22">
        <f>E66*(1-E67)</f>
        <v>15.999999999999996</v>
      </c>
      <c r="F69" s="22" t="s">
        <v>10</v>
      </c>
    </row>
    <row r="70" spans="3:6" x14ac:dyDescent="0.45">
      <c r="C70" s="10"/>
      <c r="D70" s="4"/>
    </row>
    <row r="71" spans="3:6" x14ac:dyDescent="0.45">
      <c r="C71" s="12" t="s">
        <v>52</v>
      </c>
      <c r="D71" s="4"/>
    </row>
    <row r="72" spans="3:6" x14ac:dyDescent="0.45">
      <c r="C72" s="17"/>
      <c r="D72" s="18" t="s">
        <v>53</v>
      </c>
      <c r="E72" s="20">
        <v>80</v>
      </c>
      <c r="F72" s="18" t="s">
        <v>6</v>
      </c>
    </row>
    <row r="73" spans="3:6" x14ac:dyDescent="0.45">
      <c r="C73" s="17"/>
      <c r="D73" s="18" t="s">
        <v>54</v>
      </c>
      <c r="E73" s="20">
        <v>4</v>
      </c>
      <c r="F73" s="18" t="s">
        <v>10</v>
      </c>
    </row>
    <row r="74" spans="3:6" x14ac:dyDescent="0.45">
      <c r="C74" s="17"/>
      <c r="D74" s="18" t="s">
        <v>55</v>
      </c>
      <c r="E74" s="20">
        <v>450</v>
      </c>
      <c r="F74" s="18" t="s">
        <v>13</v>
      </c>
    </row>
    <row r="75" spans="3:6" x14ac:dyDescent="0.45">
      <c r="C75" s="14"/>
      <c r="D75" s="22" t="s">
        <v>56</v>
      </c>
      <c r="E75" s="24">
        <f>E72*E74</f>
        <v>36000</v>
      </c>
      <c r="F75" s="22" t="s">
        <v>13</v>
      </c>
    </row>
    <row r="76" spans="3:6" x14ac:dyDescent="0.45">
      <c r="C76" s="14"/>
      <c r="D76" s="22" t="s">
        <v>57</v>
      </c>
      <c r="E76" s="22">
        <f>E72*E73</f>
        <v>320</v>
      </c>
      <c r="F76" s="22" t="s">
        <v>10</v>
      </c>
    </row>
    <row r="77" spans="3:6" x14ac:dyDescent="0.45">
      <c r="C77" s="14"/>
      <c r="D77" s="16" t="s">
        <v>18</v>
      </c>
      <c r="E77" s="1">
        <v>0.9</v>
      </c>
      <c r="F77" s="15"/>
    </row>
    <row r="78" spans="3:6" x14ac:dyDescent="0.45">
      <c r="C78" s="14"/>
      <c r="D78" s="22" t="s">
        <v>19</v>
      </c>
      <c r="E78" s="22">
        <f>E75*(1-E77)</f>
        <v>3599.9999999999991</v>
      </c>
      <c r="F78" s="22" t="s">
        <v>13</v>
      </c>
    </row>
    <row r="79" spans="3:6" x14ac:dyDescent="0.45">
      <c r="C79" s="14"/>
      <c r="D79" s="22" t="s">
        <v>20</v>
      </c>
      <c r="E79" s="22">
        <f>E76*(1-E77)</f>
        <v>31.999999999999993</v>
      </c>
      <c r="F79" s="22" t="s">
        <v>10</v>
      </c>
    </row>
    <row r="80" spans="3:6" x14ac:dyDescent="0.45">
      <c r="C80" s="10"/>
      <c r="D80" s="4"/>
    </row>
    <row r="81" spans="3:6" x14ac:dyDescent="0.45">
      <c r="C81" s="12" t="s">
        <v>58</v>
      </c>
      <c r="D81" s="4"/>
    </row>
    <row r="82" spans="3:6" x14ac:dyDescent="0.45">
      <c r="C82" s="17"/>
      <c r="D82" s="18" t="s">
        <v>59</v>
      </c>
      <c r="E82" s="19">
        <v>2000</v>
      </c>
      <c r="F82" s="18" t="s">
        <v>6</v>
      </c>
    </row>
    <row r="83" spans="3:6" x14ac:dyDescent="0.45">
      <c r="C83" s="17"/>
      <c r="D83" s="18" t="s">
        <v>60</v>
      </c>
      <c r="E83" s="20">
        <v>0.1</v>
      </c>
      <c r="F83" s="18" t="s">
        <v>10</v>
      </c>
    </row>
    <row r="84" spans="3:6" x14ac:dyDescent="0.45">
      <c r="C84" s="17"/>
      <c r="D84" s="18" t="s">
        <v>61</v>
      </c>
      <c r="E84" s="20">
        <v>12</v>
      </c>
      <c r="F84" s="18" t="s">
        <v>13</v>
      </c>
    </row>
    <row r="85" spans="3:6" x14ac:dyDescent="0.45">
      <c r="C85" s="14"/>
      <c r="D85" s="22" t="s">
        <v>62</v>
      </c>
      <c r="E85" s="24">
        <f>E82*E84</f>
        <v>24000</v>
      </c>
      <c r="F85" s="22" t="s">
        <v>13</v>
      </c>
    </row>
    <row r="86" spans="3:6" x14ac:dyDescent="0.45">
      <c r="C86" s="14"/>
      <c r="D86" s="22" t="s">
        <v>63</v>
      </c>
      <c r="E86" s="22">
        <f>E82*E83</f>
        <v>200</v>
      </c>
      <c r="F86" s="22" t="s">
        <v>10</v>
      </c>
    </row>
    <row r="87" spans="3:6" x14ac:dyDescent="0.45">
      <c r="C87" s="14"/>
      <c r="D87" s="16" t="s">
        <v>18</v>
      </c>
      <c r="E87" s="1">
        <v>0.9</v>
      </c>
      <c r="F87" s="15"/>
    </row>
    <row r="88" spans="3:6" x14ac:dyDescent="0.45">
      <c r="C88" s="14"/>
      <c r="D88" s="22" t="s">
        <v>19</v>
      </c>
      <c r="E88" s="22">
        <f>E85*(1-E87)</f>
        <v>2399.9999999999995</v>
      </c>
      <c r="F88" s="22" t="s">
        <v>13</v>
      </c>
    </row>
    <row r="89" spans="3:6" x14ac:dyDescent="0.45">
      <c r="C89" s="14"/>
      <c r="D89" s="22" t="s">
        <v>20</v>
      </c>
      <c r="E89" s="22">
        <f>E86*(1-E87)</f>
        <v>19.999999999999996</v>
      </c>
      <c r="F89" s="22" t="s">
        <v>10</v>
      </c>
    </row>
    <row r="90" spans="3:6" x14ac:dyDescent="0.45">
      <c r="C90" s="10"/>
      <c r="D90" s="4"/>
    </row>
    <row r="91" spans="3:6" x14ac:dyDescent="0.45">
      <c r="C91" s="12" t="s">
        <v>64</v>
      </c>
      <c r="D91" s="4"/>
    </row>
    <row r="92" spans="3:6" x14ac:dyDescent="0.45">
      <c r="C92" s="17"/>
      <c r="D92" s="18" t="s">
        <v>65</v>
      </c>
      <c r="E92" s="20">
        <v>3</v>
      </c>
      <c r="F92" s="18" t="s">
        <v>6</v>
      </c>
    </row>
    <row r="93" spans="3:6" x14ac:dyDescent="0.45">
      <c r="C93" s="17"/>
      <c r="D93" s="18" t="s">
        <v>66</v>
      </c>
      <c r="E93" s="20">
        <v>8</v>
      </c>
      <c r="F93" s="18" t="s">
        <v>10</v>
      </c>
    </row>
    <row r="94" spans="3:6" x14ac:dyDescent="0.45">
      <c r="C94" s="17"/>
      <c r="D94" s="18" t="s">
        <v>67</v>
      </c>
      <c r="E94" s="19">
        <v>1000</v>
      </c>
      <c r="F94" s="18" t="s">
        <v>13</v>
      </c>
    </row>
    <row r="95" spans="3:6" x14ac:dyDescent="0.45">
      <c r="C95" s="14"/>
      <c r="D95" s="22" t="s">
        <v>68</v>
      </c>
      <c r="E95" s="24">
        <f>E92*E94</f>
        <v>3000</v>
      </c>
      <c r="F95" s="22" t="s">
        <v>13</v>
      </c>
    </row>
    <row r="96" spans="3:6" x14ac:dyDescent="0.45">
      <c r="C96" s="14"/>
      <c r="D96" s="22" t="s">
        <v>69</v>
      </c>
      <c r="E96" s="22">
        <f>E92*E93</f>
        <v>24</v>
      </c>
      <c r="F96" s="22" t="s">
        <v>10</v>
      </c>
    </row>
    <row r="97" spans="3:6" x14ac:dyDescent="0.45">
      <c r="C97" s="14"/>
      <c r="D97" s="16" t="s">
        <v>18</v>
      </c>
      <c r="E97" s="1">
        <v>0.8</v>
      </c>
      <c r="F97" s="15"/>
    </row>
    <row r="98" spans="3:6" x14ac:dyDescent="0.45">
      <c r="C98" s="14"/>
      <c r="D98" s="22" t="s">
        <v>19</v>
      </c>
      <c r="E98" s="22">
        <f>E95*(1-E97)</f>
        <v>599.99999999999989</v>
      </c>
      <c r="F98" s="22" t="s">
        <v>13</v>
      </c>
    </row>
    <row r="99" spans="3:6" x14ac:dyDescent="0.45">
      <c r="C99" s="14"/>
      <c r="D99" s="22" t="s">
        <v>20</v>
      </c>
      <c r="E99" s="22">
        <f>E96*(1-E97)</f>
        <v>4.7999999999999989</v>
      </c>
      <c r="F99" s="22" t="s">
        <v>10</v>
      </c>
    </row>
    <row r="100" spans="3:6" x14ac:dyDescent="0.45">
      <c r="C100" s="10"/>
    </row>
    <row r="101" spans="3:6" x14ac:dyDescent="0.45">
      <c r="C101" s="12" t="s">
        <v>70</v>
      </c>
    </row>
    <row r="102" spans="3:6" x14ac:dyDescent="0.45">
      <c r="C102" s="17"/>
      <c r="D102" s="18" t="s">
        <v>71</v>
      </c>
      <c r="E102" s="20">
        <v>2</v>
      </c>
      <c r="F102" s="18" t="s">
        <v>6</v>
      </c>
    </row>
    <row r="103" spans="3:6" x14ac:dyDescent="0.45">
      <c r="C103" s="17"/>
      <c r="D103" s="18" t="s">
        <v>72</v>
      </c>
      <c r="E103" s="20">
        <v>2</v>
      </c>
      <c r="F103" s="18" t="s">
        <v>6</v>
      </c>
    </row>
    <row r="104" spans="3:6" x14ac:dyDescent="0.45">
      <c r="C104" s="17"/>
      <c r="D104" s="18" t="s">
        <v>73</v>
      </c>
      <c r="E104" s="19">
        <v>12000</v>
      </c>
      <c r="F104" s="18" t="s">
        <v>13</v>
      </c>
    </row>
    <row r="105" spans="3:6" x14ac:dyDescent="0.45">
      <c r="C105" s="17"/>
      <c r="D105" s="18" t="s">
        <v>74</v>
      </c>
      <c r="E105" s="20">
        <v>20</v>
      </c>
      <c r="F105" s="18" t="s">
        <v>10</v>
      </c>
    </row>
    <row r="106" spans="3:6" x14ac:dyDescent="0.45">
      <c r="C106" s="14"/>
      <c r="D106" s="22" t="s">
        <v>75</v>
      </c>
      <c r="E106" s="24">
        <f>E102*E103*E104</f>
        <v>48000</v>
      </c>
      <c r="F106" s="22" t="s">
        <v>13</v>
      </c>
    </row>
    <row r="107" spans="3:6" x14ac:dyDescent="0.45">
      <c r="C107" s="14"/>
      <c r="D107" s="22" t="s">
        <v>76</v>
      </c>
      <c r="E107" s="22">
        <f>E102*E103*E105</f>
        <v>80</v>
      </c>
      <c r="F107" s="22" t="s">
        <v>10</v>
      </c>
    </row>
    <row r="108" spans="3:6" x14ac:dyDescent="0.45">
      <c r="C108" s="14"/>
      <c r="D108" s="16" t="s">
        <v>18</v>
      </c>
      <c r="E108" s="1">
        <v>0.5</v>
      </c>
      <c r="F108" s="15"/>
    </row>
    <row r="109" spans="3:6" x14ac:dyDescent="0.45">
      <c r="C109" s="14"/>
      <c r="D109" s="22" t="s">
        <v>19</v>
      </c>
      <c r="E109" s="24">
        <f>E106*(1-E108)</f>
        <v>24000</v>
      </c>
      <c r="F109" s="22" t="s">
        <v>13</v>
      </c>
    </row>
    <row r="110" spans="3:6" x14ac:dyDescent="0.45">
      <c r="C110" s="14"/>
      <c r="D110" s="22" t="s">
        <v>20</v>
      </c>
      <c r="E110" s="22">
        <f>E107*(1-E108)</f>
        <v>40</v>
      </c>
      <c r="F110" s="22" t="s">
        <v>10</v>
      </c>
    </row>
  </sheetData>
  <hyperlinks>
    <hyperlink ref="H19" r:id="rId1" display="Læs mere om Perfion PIM." xr:uid="{260CE5E1-6333-436C-9540-0FD0DD932D1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2EF7-FAAF-476F-925B-17DB825E0AFA}">
  <dimension ref="C2:L103"/>
  <sheetViews>
    <sheetView topLeftCell="A3" workbookViewId="0">
      <selection activeCell="C2" sqref="C2:J5"/>
    </sheetView>
  </sheetViews>
  <sheetFormatPr defaultColWidth="9" defaultRowHeight="14.25" x14ac:dyDescent="0.45"/>
  <cols>
    <col min="1" max="2" width="9" style="3"/>
    <col min="3" max="3" width="28.1328125" style="3" customWidth="1"/>
    <col min="4" max="4" width="20.265625" style="3" customWidth="1"/>
    <col min="5" max="5" width="9.3984375" style="3" bestFit="1" customWidth="1"/>
    <col min="6" max="6" width="17.3984375" style="3" customWidth="1"/>
    <col min="7" max="7" width="18.59765625" style="3" customWidth="1"/>
    <col min="8" max="8" width="17.86328125" style="3" customWidth="1"/>
    <col min="9" max="9" width="18.1328125" style="3" customWidth="1"/>
    <col min="10" max="10" width="18" style="3" customWidth="1"/>
    <col min="11" max="11" width="9" style="3"/>
    <col min="12" max="12" width="75.86328125" style="3" customWidth="1"/>
    <col min="13" max="16384" width="9" style="3"/>
  </cols>
  <sheetData>
    <row r="2" spans="3:12" ht="17.25" x14ac:dyDescent="0.45">
      <c r="C2" s="5"/>
      <c r="D2" s="6" t="s">
        <v>0</v>
      </c>
      <c r="E2" s="2"/>
      <c r="F2" s="7"/>
      <c r="G2" s="2"/>
      <c r="H2" s="2"/>
      <c r="I2" s="6" t="s">
        <v>1</v>
      </c>
      <c r="J2" s="2"/>
    </row>
    <row r="3" spans="3:12" ht="31.5" customHeight="1" x14ac:dyDescent="0.45">
      <c r="C3" s="5" t="e" vm="1">
        <v>#VALUE!</v>
      </c>
      <c r="D3" s="7"/>
      <c r="E3" s="7"/>
      <c r="F3" s="7"/>
      <c r="G3" s="2"/>
      <c r="H3" s="2"/>
      <c r="I3" s="2"/>
      <c r="J3" s="2"/>
    </row>
    <row r="4" spans="3:12" ht="17.25" x14ac:dyDescent="0.45">
      <c r="C4" s="5"/>
      <c r="D4" s="9" t="s">
        <v>2</v>
      </c>
      <c r="E4" s="7"/>
      <c r="F4" s="7"/>
      <c r="G4" s="2"/>
      <c r="H4" s="2"/>
      <c r="I4" s="2"/>
      <c r="J4" s="2"/>
    </row>
    <row r="5" spans="3:12" ht="15.4" x14ac:dyDescent="0.45">
      <c r="C5" s="5"/>
      <c r="D5" s="8" t="s">
        <v>77</v>
      </c>
      <c r="E5" s="7"/>
      <c r="F5" s="7"/>
      <c r="G5" s="2"/>
      <c r="H5" s="2"/>
      <c r="I5" s="2"/>
      <c r="J5" s="2"/>
    </row>
    <row r="9" spans="3:12" x14ac:dyDescent="0.45">
      <c r="C9" s="12" t="s">
        <v>78</v>
      </c>
      <c r="D9" s="5"/>
      <c r="E9" s="5"/>
      <c r="F9" s="7" t="s">
        <v>79</v>
      </c>
      <c r="G9" s="7" t="s">
        <v>80</v>
      </c>
      <c r="H9" s="7" t="s">
        <v>81</v>
      </c>
      <c r="I9" s="7" t="s">
        <v>82</v>
      </c>
      <c r="J9" s="7" t="s">
        <v>83</v>
      </c>
    </row>
    <row r="10" spans="3:12" ht="28.5" customHeight="1" x14ac:dyDescent="0.45">
      <c r="C10" s="5"/>
      <c r="D10" s="5"/>
      <c r="E10" s="5"/>
      <c r="F10" s="32">
        <f>(F26-F48)</f>
        <v>106798.25</v>
      </c>
      <c r="G10" s="32">
        <f>(G26-G48)+F10</f>
        <v>522433.25</v>
      </c>
      <c r="H10" s="32">
        <f>(H26-H48)+G10</f>
        <v>1094065.2500000002</v>
      </c>
      <c r="I10" s="32">
        <f t="shared" ref="I10:J10" si="0">(I26-I48)+H10</f>
        <v>1771293.9500000007</v>
      </c>
      <c r="J10" s="32">
        <f t="shared" si="0"/>
        <v>2564679.0200000014</v>
      </c>
    </row>
    <row r="11" spans="3:12" x14ac:dyDescent="0.45">
      <c r="F11" s="4"/>
      <c r="G11" s="4"/>
      <c r="H11" s="4"/>
      <c r="I11" s="4"/>
      <c r="J11" s="4"/>
    </row>
    <row r="12" spans="3:12" x14ac:dyDescent="0.45">
      <c r="C12" s="12" t="s">
        <v>84</v>
      </c>
      <c r="D12" s="5"/>
      <c r="E12" s="5"/>
      <c r="F12" s="7"/>
      <c r="G12" s="7"/>
      <c r="H12" s="7"/>
      <c r="I12" s="7"/>
      <c r="J12" s="7"/>
    </row>
    <row r="13" spans="3:12" x14ac:dyDescent="0.45">
      <c r="C13" s="15"/>
      <c r="D13" s="15"/>
      <c r="E13" s="15"/>
      <c r="F13" s="15" t="s">
        <v>79</v>
      </c>
      <c r="G13" s="15" t="s">
        <v>80</v>
      </c>
      <c r="H13" s="15" t="s">
        <v>81</v>
      </c>
      <c r="I13" s="15" t="s">
        <v>82</v>
      </c>
      <c r="J13" s="15" t="s">
        <v>83</v>
      </c>
      <c r="L13" s="33"/>
    </row>
    <row r="14" spans="3:12" x14ac:dyDescent="0.45">
      <c r="C14" s="15"/>
      <c r="D14" s="15"/>
      <c r="E14" s="15"/>
      <c r="F14" s="15"/>
      <c r="G14" s="15"/>
      <c r="H14" s="15"/>
      <c r="I14" s="15"/>
      <c r="J14" s="15"/>
      <c r="L14" s="34" t="s">
        <v>85</v>
      </c>
    </row>
    <row r="15" spans="3:12" x14ac:dyDescent="0.45">
      <c r="C15" s="15" t="s">
        <v>86</v>
      </c>
      <c r="D15" s="15"/>
      <c r="E15" s="15"/>
      <c r="F15" s="28">
        <f>Virksomhedsinfo!E14</f>
        <v>315000</v>
      </c>
      <c r="G15" s="28">
        <f>F15*((100+$C$27)/100)</f>
        <v>346500</v>
      </c>
      <c r="H15" s="28">
        <f>G15*((100+$C$27)/100)</f>
        <v>381150.00000000006</v>
      </c>
      <c r="I15" s="28">
        <f t="shared" ref="I15:J15" si="1">H15*((100+$C$27)/100)</f>
        <v>419265.00000000012</v>
      </c>
      <c r="J15" s="28">
        <f t="shared" si="1"/>
        <v>461191.50000000017</v>
      </c>
      <c r="L15" s="34" t="s">
        <v>87</v>
      </c>
    </row>
    <row r="16" spans="3:12" x14ac:dyDescent="0.45">
      <c r="C16" s="15" t="s">
        <v>88</v>
      </c>
      <c r="D16" s="15"/>
      <c r="E16" s="15"/>
      <c r="F16" s="28">
        <f>Virksomhedsinfo!E25</f>
        <v>4200</v>
      </c>
      <c r="G16" s="28">
        <f t="shared" ref="G16:J24" si="2">F16*((100+$C$27)/100)</f>
        <v>4620</v>
      </c>
      <c r="H16" s="28">
        <f t="shared" si="2"/>
        <v>5082</v>
      </c>
      <c r="I16" s="28">
        <f t="shared" si="2"/>
        <v>5590.2000000000007</v>
      </c>
      <c r="J16" s="28">
        <f t="shared" si="2"/>
        <v>6149.2200000000012</v>
      </c>
      <c r="L16" s="35"/>
    </row>
    <row r="17" spans="3:12" x14ac:dyDescent="0.45">
      <c r="C17" s="15" t="s">
        <v>89</v>
      </c>
      <c r="D17" s="15"/>
      <c r="E17" s="15"/>
      <c r="F17" s="28">
        <f>Virksomhedsinfo!E35</f>
        <v>7500</v>
      </c>
      <c r="G17" s="28">
        <f t="shared" si="2"/>
        <v>8250</v>
      </c>
      <c r="H17" s="28">
        <f t="shared" si="2"/>
        <v>9075</v>
      </c>
      <c r="I17" s="28">
        <f t="shared" si="2"/>
        <v>9982.5</v>
      </c>
      <c r="J17" s="28">
        <f t="shared" si="2"/>
        <v>10980.75</v>
      </c>
    </row>
    <row r="18" spans="3:12" x14ac:dyDescent="0.45">
      <c r="C18" s="15" t="s">
        <v>90</v>
      </c>
      <c r="D18" s="15"/>
      <c r="E18" s="15"/>
      <c r="F18" s="28">
        <f>Virksomhedsinfo!E45</f>
        <v>365000</v>
      </c>
      <c r="G18" s="28">
        <f t="shared" si="2"/>
        <v>401500.00000000006</v>
      </c>
      <c r="H18" s="28">
        <f t="shared" si="2"/>
        <v>441650.00000000012</v>
      </c>
      <c r="I18" s="28">
        <f t="shared" si="2"/>
        <v>485815.00000000017</v>
      </c>
      <c r="J18" s="28">
        <f t="shared" si="2"/>
        <v>534396.50000000023</v>
      </c>
    </row>
    <row r="19" spans="3:12" x14ac:dyDescent="0.45">
      <c r="C19" s="15" t="s">
        <v>91</v>
      </c>
      <c r="D19" s="15"/>
      <c r="E19" s="15"/>
      <c r="F19" s="28">
        <f>Virksomhedsinfo!E55</f>
        <v>50000</v>
      </c>
      <c r="G19" s="28">
        <f t="shared" si="2"/>
        <v>55000.000000000007</v>
      </c>
      <c r="H19" s="28">
        <f t="shared" si="2"/>
        <v>60500.000000000015</v>
      </c>
      <c r="I19" s="28">
        <f t="shared" si="2"/>
        <v>66550.000000000015</v>
      </c>
      <c r="J19" s="28">
        <f t="shared" si="2"/>
        <v>73205.000000000029</v>
      </c>
    </row>
    <row r="20" spans="3:12" x14ac:dyDescent="0.45">
      <c r="C20" s="15" t="s">
        <v>92</v>
      </c>
      <c r="D20" s="15"/>
      <c r="E20" s="15"/>
      <c r="F20" s="28">
        <f>Virksomhedsinfo!E65</f>
        <v>20000</v>
      </c>
      <c r="G20" s="28">
        <f t="shared" si="2"/>
        <v>22000</v>
      </c>
      <c r="H20" s="28">
        <f t="shared" si="2"/>
        <v>24200.000000000004</v>
      </c>
      <c r="I20" s="28">
        <f t="shared" si="2"/>
        <v>26620.000000000007</v>
      </c>
      <c r="J20" s="28">
        <f t="shared" si="2"/>
        <v>29282.000000000011</v>
      </c>
    </row>
    <row r="21" spans="3:12" x14ac:dyDescent="0.45">
      <c r="C21" s="15" t="s">
        <v>93</v>
      </c>
      <c r="D21" s="15"/>
      <c r="E21" s="15"/>
      <c r="F21" s="28">
        <f>Virksomhedsinfo!E75</f>
        <v>36000</v>
      </c>
      <c r="G21" s="28">
        <f t="shared" si="2"/>
        <v>39600</v>
      </c>
      <c r="H21" s="28">
        <f t="shared" si="2"/>
        <v>43560</v>
      </c>
      <c r="I21" s="28">
        <f t="shared" si="2"/>
        <v>47916.000000000007</v>
      </c>
      <c r="J21" s="28">
        <f t="shared" si="2"/>
        <v>52707.600000000013</v>
      </c>
    </row>
    <row r="22" spans="3:12" x14ac:dyDescent="0.45">
      <c r="C22" s="15" t="s">
        <v>94</v>
      </c>
      <c r="D22" s="15"/>
      <c r="E22" s="15"/>
      <c r="F22" s="28">
        <f>Virksomhedsinfo!E85</f>
        <v>24000</v>
      </c>
      <c r="G22" s="28">
        <f t="shared" si="2"/>
        <v>26400.000000000004</v>
      </c>
      <c r="H22" s="28">
        <f t="shared" si="2"/>
        <v>29040.000000000007</v>
      </c>
      <c r="I22" s="28">
        <f t="shared" si="2"/>
        <v>31944.000000000011</v>
      </c>
      <c r="J22" s="28">
        <f t="shared" si="2"/>
        <v>35138.400000000016</v>
      </c>
    </row>
    <row r="23" spans="3:12" x14ac:dyDescent="0.45">
      <c r="C23" s="15" t="s">
        <v>95</v>
      </c>
      <c r="D23" s="15"/>
      <c r="E23" s="15"/>
      <c r="F23" s="28">
        <f>Virksomhedsinfo!E95</f>
        <v>3000</v>
      </c>
      <c r="G23" s="28">
        <f t="shared" si="2"/>
        <v>3300.0000000000005</v>
      </c>
      <c r="H23" s="28">
        <f t="shared" si="2"/>
        <v>3630.0000000000009</v>
      </c>
      <c r="I23" s="28">
        <f t="shared" si="2"/>
        <v>3993.0000000000014</v>
      </c>
      <c r="J23" s="28">
        <f t="shared" si="2"/>
        <v>4392.300000000002</v>
      </c>
    </row>
    <row r="24" spans="3:12" x14ac:dyDescent="0.45">
      <c r="C24" s="15" t="s">
        <v>96</v>
      </c>
      <c r="D24" s="15"/>
      <c r="E24" s="15"/>
      <c r="F24" s="28">
        <f>Virksomhedsinfo!E106</f>
        <v>48000</v>
      </c>
      <c r="G24" s="28">
        <f t="shared" si="2"/>
        <v>52800.000000000007</v>
      </c>
      <c r="H24" s="28">
        <f t="shared" si="2"/>
        <v>58080.000000000015</v>
      </c>
      <c r="I24" s="28">
        <f t="shared" si="2"/>
        <v>63888.000000000022</v>
      </c>
      <c r="J24" s="28">
        <f t="shared" si="2"/>
        <v>70276.800000000032</v>
      </c>
    </row>
    <row r="25" spans="3:12" x14ac:dyDescent="0.45">
      <c r="C25" s="15"/>
      <c r="D25" s="15"/>
      <c r="E25" s="15"/>
      <c r="F25" s="28"/>
      <c r="G25" s="28"/>
      <c r="H25" s="28"/>
      <c r="I25" s="28"/>
      <c r="J25" s="28"/>
    </row>
    <row r="26" spans="3:12" x14ac:dyDescent="0.45">
      <c r="C26" s="7" t="s">
        <v>97</v>
      </c>
      <c r="D26" s="5"/>
      <c r="E26" s="7"/>
      <c r="F26" s="27">
        <f>SUM(F15:F24)</f>
        <v>872700</v>
      </c>
      <c r="G26" s="27">
        <f>SUM(G15:G24)</f>
        <v>959970</v>
      </c>
      <c r="H26" s="27">
        <f t="shared" ref="H26:J26" si="3">SUM(H15:H24)</f>
        <v>1055967.0000000002</v>
      </c>
      <c r="I26" s="27">
        <f t="shared" si="3"/>
        <v>1161563.7000000004</v>
      </c>
      <c r="J26" s="27">
        <f t="shared" si="3"/>
        <v>1277720.0700000005</v>
      </c>
    </row>
    <row r="27" spans="3:12" x14ac:dyDescent="0.45">
      <c r="C27" s="30">
        <v>10</v>
      </c>
      <c r="D27" s="29" t="s">
        <v>98</v>
      </c>
      <c r="E27" s="13"/>
      <c r="F27" s="13"/>
      <c r="G27" s="13"/>
      <c r="H27" s="13"/>
      <c r="I27" s="13"/>
      <c r="J27" s="13"/>
    </row>
    <row r="28" spans="3:12" x14ac:dyDescent="0.45">
      <c r="C28" s="4"/>
      <c r="D28" s="4"/>
      <c r="E28" s="4"/>
      <c r="F28" s="4"/>
      <c r="G28" s="4"/>
      <c r="H28" s="4"/>
      <c r="I28" s="4"/>
      <c r="J28" s="4"/>
    </row>
    <row r="29" spans="3:12" x14ac:dyDescent="0.45">
      <c r="C29" s="4"/>
      <c r="D29" s="4"/>
      <c r="E29" s="4"/>
      <c r="F29" s="4"/>
      <c r="G29" s="4"/>
      <c r="H29" s="4"/>
      <c r="I29" s="4"/>
      <c r="J29" s="4"/>
    </row>
    <row r="30" spans="3:12" x14ac:dyDescent="0.45">
      <c r="C30" s="12" t="s">
        <v>99</v>
      </c>
      <c r="D30" s="7"/>
      <c r="E30" s="7"/>
      <c r="F30" s="7"/>
      <c r="G30" s="7"/>
      <c r="H30" s="7"/>
      <c r="I30" s="7"/>
      <c r="J30" s="7"/>
    </row>
    <row r="31" spans="3:12" x14ac:dyDescent="0.45">
      <c r="C31" s="15"/>
      <c r="D31" s="15"/>
      <c r="E31" s="15"/>
      <c r="F31" s="15" t="s">
        <v>100</v>
      </c>
      <c r="G31" s="15" t="s">
        <v>80</v>
      </c>
      <c r="H31" s="15" t="s">
        <v>81</v>
      </c>
      <c r="I31" s="15" t="s">
        <v>82</v>
      </c>
      <c r="J31" s="15" t="s">
        <v>83</v>
      </c>
      <c r="L31" s="33"/>
    </row>
    <row r="32" spans="3:12" x14ac:dyDescent="0.45">
      <c r="C32" s="15" t="s">
        <v>101</v>
      </c>
      <c r="D32" s="15"/>
      <c r="E32" s="15"/>
      <c r="F32" s="28">
        <v>153000</v>
      </c>
      <c r="G32" s="28">
        <v>153000</v>
      </c>
      <c r="H32" s="28">
        <v>153000</v>
      </c>
      <c r="I32" s="28">
        <v>153000</v>
      </c>
      <c r="J32" s="28">
        <v>153000</v>
      </c>
      <c r="L32" s="34" t="s">
        <v>85</v>
      </c>
    </row>
    <row r="33" spans="3:12" x14ac:dyDescent="0.45">
      <c r="C33" s="15" t="s">
        <v>102</v>
      </c>
      <c r="D33" s="15"/>
      <c r="E33" s="15"/>
      <c r="F33" s="28">
        <v>265000</v>
      </c>
      <c r="G33" s="28">
        <v>60000</v>
      </c>
      <c r="H33" s="28">
        <v>0</v>
      </c>
      <c r="I33" s="28">
        <v>0</v>
      </c>
      <c r="J33" s="28">
        <v>0</v>
      </c>
      <c r="L33" s="34" t="s">
        <v>103</v>
      </c>
    </row>
    <row r="34" spans="3:12" x14ac:dyDescent="0.45">
      <c r="C34" s="15" t="s">
        <v>104</v>
      </c>
      <c r="D34" s="15"/>
      <c r="E34" s="15"/>
      <c r="F34" s="28">
        <v>0</v>
      </c>
      <c r="G34" s="28">
        <v>0</v>
      </c>
      <c r="H34" s="28">
        <v>0</v>
      </c>
      <c r="I34" s="28">
        <v>0</v>
      </c>
      <c r="J34" s="28">
        <v>0</v>
      </c>
      <c r="L34" s="36"/>
    </row>
    <row r="35" spans="3:12" x14ac:dyDescent="0.45">
      <c r="C35" s="15" t="s">
        <v>105</v>
      </c>
      <c r="D35" s="15"/>
      <c r="E35" s="15"/>
      <c r="F35" s="28">
        <v>0</v>
      </c>
      <c r="G35" s="28">
        <v>0</v>
      </c>
      <c r="H35" s="28">
        <v>0</v>
      </c>
      <c r="I35" s="28">
        <v>0</v>
      </c>
      <c r="J35" s="28">
        <v>0</v>
      </c>
      <c r="L35" s="34" t="s">
        <v>106</v>
      </c>
    </row>
    <row r="36" spans="3:12" x14ac:dyDescent="0.45">
      <c r="C36" s="15"/>
      <c r="D36" s="15"/>
      <c r="E36" s="15"/>
      <c r="F36" s="28"/>
      <c r="G36" s="28"/>
      <c r="H36" s="28"/>
      <c r="I36" s="28"/>
      <c r="J36" s="28"/>
      <c r="L36" s="34" t="s">
        <v>107</v>
      </c>
    </row>
    <row r="37" spans="3:12" x14ac:dyDescent="0.45">
      <c r="C37" s="15" t="s">
        <v>86</v>
      </c>
      <c r="D37" s="15"/>
      <c r="E37" s="15"/>
      <c r="F37" s="28">
        <f>Virksomhedsinfo!E17*(1+C50)</f>
        <v>264600</v>
      </c>
      <c r="G37" s="28">
        <f>Virksomhedsinfo!$E$17</f>
        <v>252000</v>
      </c>
      <c r="H37" s="28">
        <f>Virksomhedsinfo!$E$17</f>
        <v>252000</v>
      </c>
      <c r="I37" s="28">
        <f>Virksomhedsinfo!$E$17</f>
        <v>252000</v>
      </c>
      <c r="J37" s="28">
        <f>Virksomhedsinfo!$E$17</f>
        <v>252000</v>
      </c>
      <c r="L37" s="34" t="s">
        <v>108</v>
      </c>
    </row>
    <row r="38" spans="3:12" x14ac:dyDescent="0.45">
      <c r="C38" s="15" t="s">
        <v>88</v>
      </c>
      <c r="D38" s="15"/>
      <c r="E38" s="15"/>
      <c r="F38" s="28">
        <f>Virksomhedsinfo!E28*(1+C50)</f>
        <v>3528</v>
      </c>
      <c r="G38" s="28">
        <f>Virksomhedsinfo!$E$28</f>
        <v>3360</v>
      </c>
      <c r="H38" s="28">
        <f>Virksomhedsinfo!$E$28</f>
        <v>3360</v>
      </c>
      <c r="I38" s="28">
        <f>Virksomhedsinfo!$E$28</f>
        <v>3360</v>
      </c>
      <c r="J38" s="28">
        <f>Virksomhedsinfo!$E$28</f>
        <v>3360</v>
      </c>
      <c r="L38" s="34" t="s">
        <v>109</v>
      </c>
    </row>
    <row r="39" spans="3:12" x14ac:dyDescent="0.45">
      <c r="C39" s="15" t="s">
        <v>89</v>
      </c>
      <c r="D39" s="15"/>
      <c r="E39" s="15"/>
      <c r="F39" s="28">
        <f>Virksomhedsinfo!E38*(1+C50)</f>
        <v>1968.75</v>
      </c>
      <c r="G39" s="28">
        <f>Virksomhedsinfo!$E$38</f>
        <v>1875</v>
      </c>
      <c r="H39" s="28">
        <f>Virksomhedsinfo!$E$38</f>
        <v>1875</v>
      </c>
      <c r="I39" s="28">
        <f>Virksomhedsinfo!$E$38</f>
        <v>1875</v>
      </c>
      <c r="J39" s="28">
        <f>Virksomhedsinfo!$E$38</f>
        <v>1875</v>
      </c>
      <c r="L39" s="35"/>
    </row>
    <row r="40" spans="3:12" x14ac:dyDescent="0.45">
      <c r="C40" s="15" t="s">
        <v>90</v>
      </c>
      <c r="D40" s="15"/>
      <c r="E40" s="15"/>
      <c r="F40" s="28">
        <f>Virksomhedsinfo!E48*(1+C50)</f>
        <v>38324.999999999993</v>
      </c>
      <c r="G40" s="28">
        <f>Virksomhedsinfo!$E$48</f>
        <v>36499.999999999993</v>
      </c>
      <c r="H40" s="28">
        <f>Virksomhedsinfo!$E$48</f>
        <v>36499.999999999993</v>
      </c>
      <c r="I40" s="28">
        <f>Virksomhedsinfo!$E$48</f>
        <v>36499.999999999993</v>
      </c>
      <c r="J40" s="28">
        <f>Virksomhedsinfo!$E$48</f>
        <v>36499.999999999993</v>
      </c>
    </row>
    <row r="41" spans="3:12" x14ac:dyDescent="0.45">
      <c r="C41" s="15" t="s">
        <v>91</v>
      </c>
      <c r="D41" s="15"/>
      <c r="E41" s="15"/>
      <c r="F41" s="28">
        <f>Virksomhedsinfo!E58*(1+C50)</f>
        <v>5249.9999999999991</v>
      </c>
      <c r="G41" s="28">
        <f>Virksomhedsinfo!$E$58</f>
        <v>4999.9999999999991</v>
      </c>
      <c r="H41" s="28">
        <f>Virksomhedsinfo!$E$58</f>
        <v>4999.9999999999991</v>
      </c>
      <c r="I41" s="28">
        <f>Virksomhedsinfo!$E$58</f>
        <v>4999.9999999999991</v>
      </c>
      <c r="J41" s="28">
        <f>Virksomhedsinfo!$E$58</f>
        <v>4999.9999999999991</v>
      </c>
    </row>
    <row r="42" spans="3:12" x14ac:dyDescent="0.45">
      <c r="C42" s="15" t="s">
        <v>92</v>
      </c>
      <c r="D42" s="15"/>
      <c r="E42" s="15"/>
      <c r="F42" s="28">
        <f>Virksomhedsinfo!E68*(1+C50)</f>
        <v>2099.9999999999995</v>
      </c>
      <c r="G42" s="28">
        <f>Virksomhedsinfo!$E$68</f>
        <v>1999.9999999999995</v>
      </c>
      <c r="H42" s="28">
        <f>Virksomhedsinfo!$E$68</f>
        <v>1999.9999999999995</v>
      </c>
      <c r="I42" s="28">
        <f>Virksomhedsinfo!$E$68</f>
        <v>1999.9999999999995</v>
      </c>
      <c r="J42" s="28">
        <f>Virksomhedsinfo!$E$68</f>
        <v>1999.9999999999995</v>
      </c>
    </row>
    <row r="43" spans="3:12" x14ac:dyDescent="0.45">
      <c r="C43" s="15" t="s">
        <v>93</v>
      </c>
      <c r="D43" s="15"/>
      <c r="E43" s="15"/>
      <c r="F43" s="28">
        <f>Virksomhedsinfo!E78*(1+C50)</f>
        <v>3779.9999999999991</v>
      </c>
      <c r="G43" s="28">
        <f>Virksomhedsinfo!$E$78</f>
        <v>3599.9999999999991</v>
      </c>
      <c r="H43" s="28">
        <f>Virksomhedsinfo!$E$78</f>
        <v>3599.9999999999991</v>
      </c>
      <c r="I43" s="28">
        <f>Virksomhedsinfo!$E$78</f>
        <v>3599.9999999999991</v>
      </c>
      <c r="J43" s="28">
        <f>Virksomhedsinfo!$E$78</f>
        <v>3599.9999999999991</v>
      </c>
    </row>
    <row r="44" spans="3:12" x14ac:dyDescent="0.45">
      <c r="C44" s="15" t="s">
        <v>94</v>
      </c>
      <c r="D44" s="15"/>
      <c r="E44" s="15"/>
      <c r="F44" s="28">
        <f>Virksomhedsinfo!E88*(1+C50)</f>
        <v>2519.9999999999995</v>
      </c>
      <c r="G44" s="28">
        <f>Virksomhedsinfo!$E$88</f>
        <v>2399.9999999999995</v>
      </c>
      <c r="H44" s="28">
        <f>Virksomhedsinfo!$E$88</f>
        <v>2399.9999999999995</v>
      </c>
      <c r="I44" s="28">
        <f>Virksomhedsinfo!$E$88</f>
        <v>2399.9999999999995</v>
      </c>
      <c r="J44" s="28">
        <f>Virksomhedsinfo!$E$88</f>
        <v>2399.9999999999995</v>
      </c>
    </row>
    <row r="45" spans="3:12" x14ac:dyDescent="0.45">
      <c r="C45" s="15" t="s">
        <v>95</v>
      </c>
      <c r="D45" s="15"/>
      <c r="E45" s="15"/>
      <c r="F45" s="28">
        <f>Virksomhedsinfo!E98*(1+C50)</f>
        <v>629.99999999999989</v>
      </c>
      <c r="G45" s="28">
        <f>Virksomhedsinfo!$E$98</f>
        <v>599.99999999999989</v>
      </c>
      <c r="H45" s="28">
        <f>Virksomhedsinfo!$E$98</f>
        <v>599.99999999999989</v>
      </c>
      <c r="I45" s="28">
        <f>Virksomhedsinfo!$E$98</f>
        <v>599.99999999999989</v>
      </c>
      <c r="J45" s="28">
        <f>Virksomhedsinfo!$E$98</f>
        <v>599.99999999999989</v>
      </c>
    </row>
    <row r="46" spans="3:12" x14ac:dyDescent="0.45">
      <c r="C46" s="15" t="s">
        <v>96</v>
      </c>
      <c r="D46" s="15"/>
      <c r="E46" s="15"/>
      <c r="F46" s="28">
        <f>Virksomhedsinfo!E109*(1+C50)</f>
        <v>25200</v>
      </c>
      <c r="G46" s="28">
        <f>Virksomhedsinfo!$E$109</f>
        <v>24000</v>
      </c>
      <c r="H46" s="28">
        <f>Virksomhedsinfo!$E$109</f>
        <v>24000</v>
      </c>
      <c r="I46" s="28">
        <f>Virksomhedsinfo!$E$109</f>
        <v>24000</v>
      </c>
      <c r="J46" s="28">
        <f>Virksomhedsinfo!$E$109</f>
        <v>24000</v>
      </c>
    </row>
    <row r="47" spans="3:12" x14ac:dyDescent="0.45">
      <c r="C47" s="15"/>
      <c r="D47" s="15"/>
      <c r="E47" s="15"/>
      <c r="F47" s="28"/>
      <c r="G47" s="28"/>
      <c r="H47" s="28"/>
      <c r="I47" s="28"/>
      <c r="J47" s="28"/>
    </row>
    <row r="48" spans="3:12" x14ac:dyDescent="0.45">
      <c r="C48" s="7" t="s">
        <v>97</v>
      </c>
      <c r="D48" s="7"/>
      <c r="E48" s="7"/>
      <c r="F48" s="27">
        <f>SUM(F32:F46)</f>
        <v>765901.75</v>
      </c>
      <c r="G48" s="27">
        <f t="shared" ref="G48:J48" si="4">SUM(G32:G46)</f>
        <v>544335</v>
      </c>
      <c r="H48" s="27">
        <f t="shared" si="4"/>
        <v>484335</v>
      </c>
      <c r="I48" s="27">
        <f t="shared" si="4"/>
        <v>484335</v>
      </c>
      <c r="J48" s="27">
        <f t="shared" si="4"/>
        <v>484335</v>
      </c>
    </row>
    <row r="49" spans="3:12" x14ac:dyDescent="0.45">
      <c r="C49" s="7" t="s">
        <v>110</v>
      </c>
      <c r="D49" s="7"/>
      <c r="E49" s="37"/>
      <c r="F49" s="27">
        <f>SUM(F32:F35)</f>
        <v>418000</v>
      </c>
      <c r="G49" s="27">
        <f>SUM(G32:G35)+F49</f>
        <v>631000</v>
      </c>
      <c r="H49" s="27">
        <f>SUM(H32:H35)+G49</f>
        <v>784000</v>
      </c>
      <c r="I49" s="27">
        <f>SUM(I32:I35)+H49</f>
        <v>937000</v>
      </c>
      <c r="J49" s="27">
        <f>SUM(J32:J35)+I49</f>
        <v>1090000</v>
      </c>
      <c r="L49" s="26"/>
    </row>
    <row r="50" spans="3:12" x14ac:dyDescent="0.45">
      <c r="C50" s="31">
        <v>0.05</v>
      </c>
      <c r="D50" s="29" t="s">
        <v>111</v>
      </c>
      <c r="E50" s="13"/>
      <c r="F50" s="13"/>
      <c r="G50" s="13"/>
      <c r="H50" s="13"/>
      <c r="I50" s="13"/>
      <c r="J50" s="13"/>
    </row>
    <row r="51" spans="3:12" x14ac:dyDescent="0.45">
      <c r="C51" s="4"/>
      <c r="D51" s="4"/>
      <c r="E51" s="4"/>
      <c r="F51" s="4"/>
      <c r="G51" s="4"/>
      <c r="H51" s="4"/>
      <c r="I51" s="4"/>
      <c r="J51" s="4"/>
    </row>
    <row r="52" spans="3:12" x14ac:dyDescent="0.45">
      <c r="C52" s="4"/>
      <c r="D52" s="4"/>
      <c r="E52" s="4"/>
      <c r="F52" s="4"/>
      <c r="G52" s="4"/>
      <c r="H52" s="4"/>
      <c r="I52" s="4"/>
      <c r="J52" s="4"/>
    </row>
    <row r="53" spans="3:12" x14ac:dyDescent="0.45">
      <c r="C53" s="12" t="s">
        <v>112</v>
      </c>
      <c r="D53" s="7"/>
      <c r="E53" s="7"/>
      <c r="F53" s="7"/>
      <c r="G53" s="7"/>
      <c r="H53" s="7"/>
      <c r="I53" s="7"/>
      <c r="J53" s="7"/>
    </row>
    <row r="54" spans="3:12" x14ac:dyDescent="0.45">
      <c r="C54" s="15"/>
      <c r="D54" s="15"/>
      <c r="E54" s="15"/>
      <c r="F54" s="15" t="s">
        <v>79</v>
      </c>
      <c r="G54" s="15" t="s">
        <v>80</v>
      </c>
      <c r="H54" s="15" t="s">
        <v>81</v>
      </c>
      <c r="I54" s="15" t="s">
        <v>82</v>
      </c>
      <c r="J54" s="15" t="s">
        <v>83</v>
      </c>
      <c r="L54" s="33"/>
    </row>
    <row r="55" spans="3:12" x14ac:dyDescent="0.45">
      <c r="C55" s="15" t="s">
        <v>86</v>
      </c>
      <c r="D55" s="15"/>
      <c r="E55" s="15"/>
      <c r="F55" s="28">
        <f>F15-F37</f>
        <v>50400</v>
      </c>
      <c r="G55" s="28">
        <f>G15-G37</f>
        <v>94500</v>
      </c>
      <c r="H55" s="28">
        <f>H15-H37</f>
        <v>129150.00000000006</v>
      </c>
      <c r="I55" s="28">
        <f>I15-I37</f>
        <v>167265.00000000012</v>
      </c>
      <c r="J55" s="28">
        <f>J15-J37</f>
        <v>209191.50000000017</v>
      </c>
      <c r="L55" s="34" t="s">
        <v>113</v>
      </c>
    </row>
    <row r="56" spans="3:12" x14ac:dyDescent="0.45">
      <c r="C56" s="15" t="s">
        <v>88</v>
      </c>
      <c r="D56" s="15"/>
      <c r="E56" s="15"/>
      <c r="F56" s="28">
        <f t="shared" ref="F56:F64" si="5">F16-F38</f>
        <v>672</v>
      </c>
      <c r="G56" s="28">
        <f t="shared" ref="G56:J64" si="6">G16-G38</f>
        <v>1260</v>
      </c>
      <c r="H56" s="28">
        <f t="shared" si="6"/>
        <v>1722</v>
      </c>
      <c r="I56" s="28">
        <f t="shared" si="6"/>
        <v>2230.2000000000007</v>
      </c>
      <c r="J56" s="28">
        <f t="shared" si="6"/>
        <v>2789.2200000000012</v>
      </c>
      <c r="L56" s="34" t="s">
        <v>114</v>
      </c>
    </row>
    <row r="57" spans="3:12" x14ac:dyDescent="0.45">
      <c r="C57" s="15" t="s">
        <v>89</v>
      </c>
      <c r="D57" s="15"/>
      <c r="E57" s="15"/>
      <c r="F57" s="28">
        <f t="shared" si="5"/>
        <v>5531.25</v>
      </c>
      <c r="G57" s="28">
        <f t="shared" si="6"/>
        <v>6375</v>
      </c>
      <c r="H57" s="28">
        <f t="shared" si="6"/>
        <v>7200</v>
      </c>
      <c r="I57" s="28">
        <f t="shared" si="6"/>
        <v>8107.5</v>
      </c>
      <c r="J57" s="28">
        <f t="shared" si="6"/>
        <v>9105.75</v>
      </c>
      <c r="L57" s="34" t="s">
        <v>115</v>
      </c>
    </row>
    <row r="58" spans="3:12" x14ac:dyDescent="0.45">
      <c r="C58" s="15" t="s">
        <v>90</v>
      </c>
      <c r="D58" s="15"/>
      <c r="E58" s="15"/>
      <c r="F58" s="28">
        <f t="shared" si="5"/>
        <v>326675</v>
      </c>
      <c r="G58" s="28">
        <f t="shared" si="6"/>
        <v>365000.00000000006</v>
      </c>
      <c r="H58" s="28">
        <f t="shared" si="6"/>
        <v>405150.00000000012</v>
      </c>
      <c r="I58" s="28">
        <f t="shared" si="6"/>
        <v>449315.00000000017</v>
      </c>
      <c r="J58" s="28">
        <f t="shared" si="6"/>
        <v>497896.50000000023</v>
      </c>
      <c r="L58" s="35"/>
    </row>
    <row r="59" spans="3:12" x14ac:dyDescent="0.45">
      <c r="C59" s="15" t="s">
        <v>91</v>
      </c>
      <c r="D59" s="15"/>
      <c r="E59" s="15"/>
      <c r="F59" s="28">
        <f t="shared" si="5"/>
        <v>44750</v>
      </c>
      <c r="G59" s="28">
        <f t="shared" si="6"/>
        <v>50000.000000000007</v>
      </c>
      <c r="H59" s="28">
        <f t="shared" si="6"/>
        <v>55500.000000000015</v>
      </c>
      <c r="I59" s="28">
        <f t="shared" si="6"/>
        <v>61550.000000000015</v>
      </c>
      <c r="J59" s="28">
        <f t="shared" si="6"/>
        <v>68205.000000000029</v>
      </c>
    </row>
    <row r="60" spans="3:12" x14ac:dyDescent="0.45">
      <c r="C60" s="15" t="s">
        <v>92</v>
      </c>
      <c r="D60" s="15"/>
      <c r="E60" s="15"/>
      <c r="F60" s="28">
        <f t="shared" si="5"/>
        <v>17900</v>
      </c>
      <c r="G60" s="28">
        <f t="shared" si="6"/>
        <v>20000</v>
      </c>
      <c r="H60" s="28">
        <f t="shared" si="6"/>
        <v>22200.000000000004</v>
      </c>
      <c r="I60" s="28">
        <f t="shared" si="6"/>
        <v>24620.000000000007</v>
      </c>
      <c r="J60" s="28">
        <f t="shared" si="6"/>
        <v>27282.000000000011</v>
      </c>
    </row>
    <row r="61" spans="3:12" x14ac:dyDescent="0.45">
      <c r="C61" s="15" t="s">
        <v>93</v>
      </c>
      <c r="D61" s="15"/>
      <c r="E61" s="15"/>
      <c r="F61" s="28">
        <f t="shared" si="5"/>
        <v>32220</v>
      </c>
      <c r="G61" s="28">
        <f t="shared" si="6"/>
        <v>36000</v>
      </c>
      <c r="H61" s="28">
        <f t="shared" si="6"/>
        <v>39960</v>
      </c>
      <c r="I61" s="28">
        <f t="shared" si="6"/>
        <v>44316.000000000007</v>
      </c>
      <c r="J61" s="28">
        <f t="shared" si="6"/>
        <v>49107.600000000013</v>
      </c>
    </row>
    <row r="62" spans="3:12" x14ac:dyDescent="0.45">
      <c r="C62" s="15" t="s">
        <v>94</v>
      </c>
      <c r="D62" s="15"/>
      <c r="E62" s="15"/>
      <c r="F62" s="28">
        <f t="shared" si="5"/>
        <v>21480</v>
      </c>
      <c r="G62" s="28">
        <f t="shared" si="6"/>
        <v>24000.000000000004</v>
      </c>
      <c r="H62" s="28">
        <f t="shared" si="6"/>
        <v>26640.000000000007</v>
      </c>
      <c r="I62" s="28">
        <f t="shared" si="6"/>
        <v>29544.000000000011</v>
      </c>
      <c r="J62" s="28">
        <f t="shared" si="6"/>
        <v>32738.400000000016</v>
      </c>
    </row>
    <row r="63" spans="3:12" x14ac:dyDescent="0.45">
      <c r="C63" s="15" t="s">
        <v>95</v>
      </c>
      <c r="D63" s="15"/>
      <c r="E63" s="15"/>
      <c r="F63" s="28">
        <f t="shared" si="5"/>
        <v>2370</v>
      </c>
      <c r="G63" s="28">
        <f t="shared" si="6"/>
        <v>2700.0000000000005</v>
      </c>
      <c r="H63" s="28">
        <f t="shared" si="6"/>
        <v>3030.0000000000009</v>
      </c>
      <c r="I63" s="28">
        <f t="shared" si="6"/>
        <v>3393.0000000000014</v>
      </c>
      <c r="J63" s="28">
        <f t="shared" si="6"/>
        <v>3792.300000000002</v>
      </c>
    </row>
    <row r="64" spans="3:12" x14ac:dyDescent="0.45">
      <c r="C64" s="15" t="s">
        <v>96</v>
      </c>
      <c r="D64" s="15"/>
      <c r="E64" s="15"/>
      <c r="F64" s="28">
        <f t="shared" si="5"/>
        <v>22800</v>
      </c>
      <c r="G64" s="28">
        <f t="shared" si="6"/>
        <v>28800.000000000007</v>
      </c>
      <c r="H64" s="28">
        <f t="shared" si="6"/>
        <v>34080.000000000015</v>
      </c>
      <c r="I64" s="28">
        <f t="shared" si="6"/>
        <v>39888.000000000022</v>
      </c>
      <c r="J64" s="28">
        <f t="shared" si="6"/>
        <v>46276.800000000032</v>
      </c>
    </row>
    <row r="65" spans="3:10" x14ac:dyDescent="0.45">
      <c r="C65" s="15"/>
      <c r="D65" s="15"/>
      <c r="E65" s="15"/>
      <c r="F65" s="15"/>
      <c r="G65" s="15"/>
      <c r="H65" s="15"/>
      <c r="I65" s="15"/>
      <c r="J65" s="15"/>
    </row>
    <row r="66" spans="3:10" x14ac:dyDescent="0.45">
      <c r="C66" s="7" t="s">
        <v>97</v>
      </c>
      <c r="D66" s="7"/>
      <c r="E66" s="7"/>
      <c r="F66" s="27">
        <f>SUM(F55:F64)</f>
        <v>524798.25</v>
      </c>
      <c r="G66" s="27">
        <f>SUM(G55:G64)</f>
        <v>628635</v>
      </c>
      <c r="H66" s="27">
        <f>SUM(H55:H64)</f>
        <v>724632.00000000023</v>
      </c>
      <c r="I66" s="27">
        <f>SUM(I55:I64)</f>
        <v>830228.7000000003</v>
      </c>
      <c r="J66" s="27">
        <f>SUM(J55:J64)</f>
        <v>946385.07000000053</v>
      </c>
    </row>
    <row r="67" spans="3:10" x14ac:dyDescent="0.45">
      <c r="C67" s="7" t="s">
        <v>116</v>
      </c>
      <c r="D67" s="7"/>
      <c r="E67" s="37"/>
      <c r="F67" s="27">
        <f>F66</f>
        <v>524798.25</v>
      </c>
      <c r="G67" s="27">
        <f>F67+G66</f>
        <v>1153433.25</v>
      </c>
      <c r="H67" s="27">
        <f>G67+H66</f>
        <v>1878065.2500000002</v>
      </c>
      <c r="I67" s="27">
        <f>H67+I66</f>
        <v>2708293.9500000007</v>
      </c>
      <c r="J67" s="27">
        <f>I67+J66</f>
        <v>3654679.0200000014</v>
      </c>
    </row>
    <row r="68" spans="3:10" x14ac:dyDescent="0.45">
      <c r="C68" s="4"/>
      <c r="D68" s="4"/>
      <c r="E68" s="4"/>
      <c r="F68" s="4"/>
      <c r="G68" s="4"/>
      <c r="H68" s="4"/>
      <c r="I68" s="4"/>
      <c r="J68" s="4"/>
    </row>
    <row r="69" spans="3:10" x14ac:dyDescent="0.45">
      <c r="C69" s="4"/>
      <c r="D69" s="4"/>
      <c r="E69" s="4"/>
      <c r="F69" s="4"/>
      <c r="G69" s="4"/>
      <c r="H69" s="4"/>
      <c r="I69" s="4"/>
      <c r="J69" s="4"/>
    </row>
    <row r="70" spans="3:10" x14ac:dyDescent="0.45">
      <c r="C70" s="4"/>
      <c r="D70" s="4"/>
      <c r="E70" s="4"/>
      <c r="F70" s="4"/>
      <c r="G70" s="4"/>
      <c r="H70" s="4"/>
      <c r="I70" s="4"/>
      <c r="J70" s="4"/>
    </row>
    <row r="71" spans="3:10" x14ac:dyDescent="0.45">
      <c r="C71" s="4"/>
      <c r="D71" s="4"/>
      <c r="E71" s="4"/>
      <c r="F71" s="4"/>
      <c r="G71" s="4"/>
      <c r="H71" s="4"/>
      <c r="I71" s="4"/>
      <c r="J71" s="4"/>
    </row>
    <row r="72" spans="3:10" x14ac:dyDescent="0.45">
      <c r="C72" s="4"/>
      <c r="D72" s="4"/>
      <c r="E72" s="4"/>
      <c r="F72" s="4"/>
      <c r="G72" s="4"/>
      <c r="H72" s="4"/>
      <c r="I72" s="4"/>
      <c r="J72" s="4"/>
    </row>
    <row r="73" spans="3:10" x14ac:dyDescent="0.45">
      <c r="C73" s="4"/>
      <c r="D73" s="4"/>
      <c r="E73" s="4"/>
      <c r="F73" s="4"/>
      <c r="G73" s="4"/>
      <c r="H73" s="4"/>
      <c r="I73" s="4"/>
      <c r="J73" s="4"/>
    </row>
    <row r="74" spans="3:10" x14ac:dyDescent="0.45">
      <c r="C74" s="4"/>
      <c r="D74" s="4"/>
      <c r="E74" s="4"/>
      <c r="F74" s="4"/>
      <c r="G74" s="4"/>
      <c r="H74" s="4"/>
      <c r="I74" s="4"/>
      <c r="J74" s="4"/>
    </row>
    <row r="75" spans="3:10" x14ac:dyDescent="0.45">
      <c r="C75" s="4"/>
      <c r="D75" s="4"/>
      <c r="E75" s="4"/>
      <c r="F75" s="4"/>
      <c r="G75" s="4"/>
      <c r="H75" s="4"/>
      <c r="I75" s="4"/>
      <c r="J75" s="4"/>
    </row>
    <row r="76" spans="3:10" x14ac:dyDescent="0.45">
      <c r="C76" s="4"/>
      <c r="D76" s="4"/>
      <c r="E76" s="4"/>
      <c r="F76" s="4"/>
      <c r="G76" s="4"/>
      <c r="H76" s="4"/>
      <c r="I76" s="4"/>
      <c r="J76" s="4"/>
    </row>
    <row r="77" spans="3:10" x14ac:dyDescent="0.45">
      <c r="C77" s="4"/>
      <c r="D77" s="4"/>
      <c r="E77" s="4"/>
      <c r="F77" s="4"/>
      <c r="G77" s="4"/>
      <c r="H77" s="4"/>
      <c r="I77" s="4"/>
      <c r="J77" s="4"/>
    </row>
    <row r="78" spans="3:10" x14ac:dyDescent="0.45">
      <c r="C78" s="4"/>
      <c r="D78" s="4"/>
      <c r="E78" s="4"/>
      <c r="F78" s="4"/>
      <c r="G78" s="4"/>
      <c r="H78" s="4"/>
      <c r="I78" s="4"/>
      <c r="J78" s="4"/>
    </row>
    <row r="79" spans="3:10" x14ac:dyDescent="0.45">
      <c r="C79" s="4"/>
      <c r="D79" s="4"/>
      <c r="E79" s="4"/>
      <c r="F79" s="4"/>
      <c r="G79" s="4"/>
      <c r="H79" s="4"/>
      <c r="I79" s="4"/>
      <c r="J79" s="4"/>
    </row>
    <row r="80" spans="3:10" x14ac:dyDescent="0.45">
      <c r="C80" s="4"/>
      <c r="D80" s="4"/>
      <c r="E80" s="4"/>
      <c r="F80" s="4"/>
      <c r="G80" s="4"/>
      <c r="H80" s="4"/>
      <c r="I80" s="4"/>
      <c r="J80" s="4"/>
    </row>
    <row r="81" spans="3:10" x14ac:dyDescent="0.45">
      <c r="C81" s="4"/>
      <c r="D81" s="4"/>
      <c r="E81" s="4"/>
      <c r="F81" s="4"/>
      <c r="G81" s="4"/>
      <c r="H81" s="4"/>
      <c r="I81" s="4"/>
      <c r="J81" s="4"/>
    </row>
    <row r="82" spans="3:10" x14ac:dyDescent="0.45">
      <c r="C82" s="4"/>
      <c r="D82" s="4"/>
      <c r="E82" s="4"/>
      <c r="F82" s="4"/>
      <c r="G82" s="4"/>
      <c r="H82" s="4"/>
      <c r="I82" s="4"/>
      <c r="J82" s="4"/>
    </row>
    <row r="83" spans="3:10" x14ac:dyDescent="0.45">
      <c r="C83" s="4"/>
      <c r="D83" s="4"/>
      <c r="E83" s="4"/>
      <c r="F83" s="4"/>
      <c r="G83" s="4"/>
      <c r="H83" s="4"/>
      <c r="I83" s="4"/>
      <c r="J83" s="4"/>
    </row>
    <row r="84" spans="3:10" x14ac:dyDescent="0.45">
      <c r="C84" s="4"/>
      <c r="D84" s="4"/>
      <c r="E84" s="4"/>
      <c r="F84" s="4"/>
      <c r="G84" s="4"/>
      <c r="H84" s="4"/>
      <c r="I84" s="4"/>
      <c r="J84" s="4"/>
    </row>
    <row r="85" spans="3:10" x14ac:dyDescent="0.45">
      <c r="C85" s="4"/>
      <c r="D85" s="4"/>
      <c r="E85" s="4"/>
      <c r="F85" s="4"/>
      <c r="G85" s="4"/>
      <c r="H85" s="4"/>
      <c r="I85" s="4"/>
      <c r="J85" s="4"/>
    </row>
    <row r="86" spans="3:10" x14ac:dyDescent="0.45">
      <c r="C86" s="4"/>
      <c r="D86" s="4"/>
      <c r="E86" s="4"/>
      <c r="F86" s="4"/>
      <c r="G86" s="4"/>
      <c r="H86" s="4"/>
      <c r="I86" s="4"/>
      <c r="J86" s="4"/>
    </row>
    <row r="87" spans="3:10" x14ac:dyDescent="0.45">
      <c r="C87" s="4"/>
      <c r="D87" s="4"/>
      <c r="E87" s="4"/>
      <c r="F87" s="4"/>
      <c r="G87" s="4"/>
      <c r="H87" s="4"/>
      <c r="I87" s="4"/>
      <c r="J87" s="4"/>
    </row>
    <row r="88" spans="3:10" x14ac:dyDescent="0.45">
      <c r="C88" s="4"/>
      <c r="D88" s="4"/>
      <c r="E88" s="4"/>
      <c r="F88" s="4"/>
      <c r="G88" s="4"/>
      <c r="H88" s="4"/>
      <c r="I88" s="4"/>
      <c r="J88" s="4"/>
    </row>
    <row r="89" spans="3:10" x14ac:dyDescent="0.45">
      <c r="C89" s="4"/>
      <c r="D89" s="4"/>
      <c r="E89" s="4"/>
      <c r="F89" s="4"/>
      <c r="G89" s="4"/>
      <c r="H89" s="4"/>
      <c r="I89" s="4"/>
      <c r="J89" s="4"/>
    </row>
    <row r="90" spans="3:10" x14ac:dyDescent="0.45">
      <c r="C90" s="4"/>
      <c r="D90" s="4"/>
      <c r="E90" s="4"/>
      <c r="F90" s="4"/>
      <c r="G90" s="4"/>
      <c r="H90" s="4"/>
      <c r="I90" s="4"/>
      <c r="J90" s="4"/>
    </row>
    <row r="91" spans="3:10" x14ac:dyDescent="0.45">
      <c r="C91" s="4"/>
      <c r="D91" s="4"/>
      <c r="E91" s="4"/>
      <c r="F91" s="4"/>
      <c r="G91" s="4"/>
      <c r="H91" s="4"/>
      <c r="I91" s="4"/>
      <c r="J91" s="4"/>
    </row>
    <row r="92" spans="3:10" x14ac:dyDescent="0.45">
      <c r="C92" s="4"/>
      <c r="D92" s="4"/>
      <c r="E92" s="4"/>
      <c r="F92" s="4"/>
      <c r="G92" s="4"/>
      <c r="H92" s="4"/>
      <c r="I92" s="4"/>
      <c r="J92" s="4"/>
    </row>
    <row r="93" spans="3:10" x14ac:dyDescent="0.45">
      <c r="C93" s="4"/>
      <c r="D93" s="4"/>
      <c r="E93" s="4"/>
      <c r="F93" s="4"/>
      <c r="G93" s="4"/>
      <c r="H93" s="4"/>
      <c r="I93" s="4"/>
      <c r="J93" s="4"/>
    </row>
    <row r="94" spans="3:10" x14ac:dyDescent="0.45">
      <c r="C94" s="4"/>
      <c r="D94" s="4"/>
      <c r="E94" s="4"/>
      <c r="F94" s="4"/>
      <c r="G94" s="4"/>
      <c r="H94" s="4"/>
      <c r="I94" s="4"/>
      <c r="J94" s="4"/>
    </row>
    <row r="95" spans="3:10" x14ac:dyDescent="0.45">
      <c r="C95" s="4"/>
      <c r="D95" s="4"/>
      <c r="E95" s="4"/>
      <c r="F95" s="4"/>
      <c r="G95" s="4"/>
      <c r="H95" s="4"/>
      <c r="I95" s="4"/>
      <c r="J95" s="4"/>
    </row>
    <row r="96" spans="3:10" x14ac:dyDescent="0.45">
      <c r="C96" s="4"/>
      <c r="D96" s="4"/>
      <c r="E96" s="4"/>
      <c r="F96" s="4"/>
      <c r="G96" s="4"/>
      <c r="H96" s="4"/>
      <c r="I96" s="4"/>
      <c r="J96" s="4"/>
    </row>
    <row r="97" spans="3:10" x14ac:dyDescent="0.45">
      <c r="C97" s="4"/>
      <c r="D97" s="4"/>
      <c r="E97" s="4"/>
      <c r="F97" s="4"/>
      <c r="G97" s="4"/>
      <c r="H97" s="4"/>
      <c r="I97" s="4"/>
      <c r="J97" s="4"/>
    </row>
    <row r="98" spans="3:10" x14ac:dyDescent="0.45">
      <c r="C98" s="4"/>
      <c r="D98" s="4"/>
      <c r="E98" s="4"/>
      <c r="F98" s="4"/>
      <c r="G98" s="4"/>
      <c r="H98" s="4"/>
      <c r="I98" s="4"/>
      <c r="J98" s="4"/>
    </row>
    <row r="99" spans="3:10" x14ac:dyDescent="0.45">
      <c r="C99" s="4"/>
      <c r="D99" s="4"/>
      <c r="E99" s="4"/>
      <c r="F99" s="4"/>
      <c r="G99" s="4"/>
      <c r="H99" s="4"/>
      <c r="I99" s="4"/>
      <c r="J99" s="4"/>
    </row>
    <row r="100" spans="3:10" x14ac:dyDescent="0.45">
      <c r="C100" s="4"/>
      <c r="D100" s="4"/>
      <c r="E100" s="4"/>
      <c r="F100" s="4"/>
      <c r="G100" s="4"/>
      <c r="H100" s="4"/>
      <c r="I100" s="4"/>
      <c r="J100" s="4"/>
    </row>
    <row r="101" spans="3:10" x14ac:dyDescent="0.45">
      <c r="C101" s="4"/>
      <c r="D101" s="4"/>
      <c r="E101" s="4"/>
      <c r="F101" s="4"/>
      <c r="G101" s="4"/>
      <c r="H101" s="4"/>
      <c r="I101" s="4"/>
      <c r="J101" s="4"/>
    </row>
    <row r="102" spans="3:10" x14ac:dyDescent="0.45">
      <c r="C102" s="4"/>
      <c r="D102" s="4"/>
      <c r="E102" s="4"/>
      <c r="F102" s="4"/>
      <c r="G102" s="4"/>
      <c r="H102" s="4"/>
      <c r="I102" s="4"/>
      <c r="J102" s="4"/>
    </row>
    <row r="103" spans="3:10" x14ac:dyDescent="0.45">
      <c r="C103" s="4"/>
      <c r="D103" s="4"/>
      <c r="E103" s="4"/>
      <c r="F103" s="4"/>
      <c r="G103" s="4"/>
      <c r="H103" s="4"/>
      <c r="I103" s="4"/>
      <c r="J10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56D7-95AC-4E8B-A272-76B5784AF0A5}">
  <dimension ref="C2:L29"/>
  <sheetViews>
    <sheetView zoomScale="67" zoomScaleNormal="67" workbookViewId="0">
      <selection activeCell="H63" sqref="H63"/>
    </sheetView>
  </sheetViews>
  <sheetFormatPr defaultColWidth="9" defaultRowHeight="14.25" x14ac:dyDescent="0.45"/>
  <cols>
    <col min="1" max="2" width="9" style="3"/>
    <col min="3" max="3" width="29" style="3" customWidth="1"/>
    <col min="4" max="4" width="22.59765625" style="3" customWidth="1"/>
    <col min="5" max="5" width="17.73046875" style="3" customWidth="1"/>
    <col min="6" max="6" width="16.86328125" style="3" customWidth="1"/>
    <col min="7" max="7" width="16.1328125" style="3" customWidth="1"/>
    <col min="8" max="8" width="18.3984375" style="3" customWidth="1"/>
    <col min="9" max="9" width="23.73046875" style="3" customWidth="1"/>
    <col min="10" max="10" width="22.3984375" style="3" customWidth="1"/>
    <col min="11" max="11" width="9" style="3"/>
    <col min="12" max="12" width="111.3984375" style="3" customWidth="1"/>
    <col min="13" max="16384" width="9" style="3"/>
  </cols>
  <sheetData>
    <row r="2" spans="3:12" ht="17.25" x14ac:dyDescent="0.45">
      <c r="C2" s="5"/>
      <c r="D2" s="6" t="s">
        <v>0</v>
      </c>
      <c r="E2" s="2"/>
      <c r="F2" s="7"/>
      <c r="G2" s="2"/>
      <c r="H2" s="2"/>
      <c r="I2" s="6" t="s">
        <v>1</v>
      </c>
      <c r="J2" s="2"/>
    </row>
    <row r="3" spans="3:12" ht="36.75" customHeight="1" x14ac:dyDescent="0.45">
      <c r="C3" s="5" t="e" vm="1">
        <v>#VALUE!</v>
      </c>
      <c r="D3" s="7"/>
      <c r="E3" s="7"/>
      <c r="F3" s="7"/>
      <c r="G3" s="2"/>
      <c r="H3" s="2"/>
      <c r="I3" s="2"/>
      <c r="J3" s="2"/>
    </row>
    <row r="4" spans="3:12" ht="17.25" x14ac:dyDescent="0.45">
      <c r="C4" s="5"/>
      <c r="D4" s="9" t="s">
        <v>2</v>
      </c>
      <c r="E4" s="7"/>
      <c r="F4" s="7"/>
      <c r="G4" s="2"/>
      <c r="H4" s="2"/>
      <c r="I4" s="2"/>
      <c r="J4" s="2"/>
    </row>
    <row r="5" spans="3:12" ht="15.4" x14ac:dyDescent="0.45">
      <c r="C5" s="5"/>
      <c r="D5" s="8" t="s">
        <v>117</v>
      </c>
      <c r="E5" s="7"/>
      <c r="F5" s="7"/>
      <c r="G5" s="2"/>
      <c r="H5" s="2"/>
      <c r="I5" s="2"/>
      <c r="J5" s="2"/>
    </row>
    <row r="10" spans="3:12" x14ac:dyDescent="0.45">
      <c r="L10" s="40"/>
    </row>
    <row r="11" spans="3:12" ht="17.25" x14ac:dyDescent="0.45">
      <c r="L11" s="38" t="s">
        <v>118</v>
      </c>
    </row>
    <row r="12" spans="3:12" ht="17.25" x14ac:dyDescent="0.45">
      <c r="L12" s="38" t="s">
        <v>119</v>
      </c>
    </row>
    <row r="13" spans="3:12" ht="17.25" x14ac:dyDescent="0.45">
      <c r="L13" s="38" t="s">
        <v>120</v>
      </c>
    </row>
    <row r="14" spans="3:12" x14ac:dyDescent="0.45">
      <c r="L14" s="41"/>
    </row>
    <row r="15" spans="3:12" ht="17.25" x14ac:dyDescent="0.45">
      <c r="L15" s="38" t="s">
        <v>121</v>
      </c>
    </row>
    <row r="16" spans="3:12" ht="17.25" x14ac:dyDescent="0.45">
      <c r="L16" s="38" t="s">
        <v>122</v>
      </c>
    </row>
    <row r="17" spans="12:12" ht="17.25" x14ac:dyDescent="0.45">
      <c r="L17" s="38" t="s">
        <v>123</v>
      </c>
    </row>
    <row r="18" spans="12:12" ht="17.25" x14ac:dyDescent="0.45">
      <c r="L18" s="38" t="s">
        <v>124</v>
      </c>
    </row>
    <row r="19" spans="12:12" ht="17.25" x14ac:dyDescent="0.45">
      <c r="L19" s="38"/>
    </row>
    <row r="20" spans="12:12" ht="17.25" x14ac:dyDescent="0.45">
      <c r="L20" s="38" t="s">
        <v>125</v>
      </c>
    </row>
    <row r="21" spans="12:12" ht="17.25" x14ac:dyDescent="0.45">
      <c r="L21" s="38" t="s">
        <v>126</v>
      </c>
    </row>
    <row r="22" spans="12:12" ht="17.25" x14ac:dyDescent="0.45">
      <c r="L22" s="38"/>
    </row>
    <row r="23" spans="12:12" ht="17.25" x14ac:dyDescent="0.45">
      <c r="L23" s="38" t="s">
        <v>127</v>
      </c>
    </row>
    <row r="24" spans="12:12" ht="17.25" x14ac:dyDescent="0.45">
      <c r="L24" s="38" t="s">
        <v>128</v>
      </c>
    </row>
    <row r="25" spans="12:12" ht="17.25" x14ac:dyDescent="0.45">
      <c r="L25" s="39"/>
    </row>
    <row r="27" spans="12:12" ht="17.25" x14ac:dyDescent="0.45">
      <c r="L27" s="48"/>
    </row>
    <row r="28" spans="12:12" ht="17.25" x14ac:dyDescent="0.45">
      <c r="L28" s="50" t="s">
        <v>131</v>
      </c>
    </row>
    <row r="29" spans="12:12" x14ac:dyDescent="0.45">
      <c r="L29" s="4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s Team Document" ma:contentTypeID="0x0101008465D52EE3660F428F593797787EDD040600E95C268C194F874A838D94138C37287A" ma:contentTypeVersion="41" ma:contentTypeDescription="" ma:contentTypeScope="" ma:versionID="f6833c59c3398f2d137ebba2bf684cd8">
  <xsd:schema xmlns:xsd="http://www.w3.org/2001/XMLSchema" xmlns:xs="http://www.w3.org/2001/XMLSchema" xmlns:p="http://schemas.microsoft.com/office/2006/metadata/properties" xmlns:ns2="df48d964-918c-4959-9711-3c27411ef753" xmlns:ns3="135adaf7-3afe-40a0-83ec-fb30ce3c5143" xmlns:ns4="2c21723e-11fb-43c8-81e5-ea045bbadd2a" xmlns:ns5="14bfd2bb-3d4a-4549-9197-f3410a8da64b" xmlns:ns6="abbeec68-b05e-4e2e-88e5-2ac3e13fe809" xmlns:ns7="80134e21-6a08-4288-9d70-b48d329e8c7b" xmlns:ns8="51ca68f4-f654-40bc-91ee-c150ecabf73b" targetNamespace="http://schemas.microsoft.com/office/2006/metadata/properties" ma:root="true" ma:fieldsID="bda7cede599daf329ffbd9202613fd22" ns2:_="" ns3:_="" ns4:_="" ns5:_="" ns6:_="" ns7:_="" ns8:_="">
    <xsd:import namespace="df48d964-918c-4959-9711-3c27411ef753"/>
    <xsd:import namespace="135adaf7-3afe-40a0-83ec-fb30ce3c5143"/>
    <xsd:import namespace="2c21723e-11fb-43c8-81e5-ea045bbadd2a"/>
    <xsd:import namespace="14bfd2bb-3d4a-4549-9197-f3410a8da64b"/>
    <xsd:import namespace="abbeec68-b05e-4e2e-88e5-2ac3e13fe809"/>
    <xsd:import namespace="80134e21-6a08-4288-9d70-b48d329e8c7b"/>
    <xsd:import namespace="51ca68f4-f654-40bc-91ee-c150ecabf73b"/>
    <xsd:element name="properties">
      <xsd:complexType>
        <xsd:sequence>
          <xsd:element name="documentManagement">
            <xsd:complexType>
              <xsd:all>
                <xsd:element ref="ns2:NQComment1" minOccurs="0"/>
                <xsd:element ref="ns2:NQEntityName" minOccurs="0"/>
                <xsd:element ref="ns2:NQEntityType" minOccurs="0"/>
                <xsd:element ref="ns2:ocde5ef02bf04f9e8dcb1c52ad515a56" minOccurs="0"/>
                <xsd:element ref="ns3:TaxCatchAll" minOccurs="0"/>
                <xsd:element ref="ns3:TaxCatchAllLabel" minOccurs="0"/>
                <xsd:element ref="ns2:j0a40045ff494add83eb6d59174a47fd" minOccurs="0"/>
                <xsd:element ref="ns2:gdf7604d55e5466abb6a86ced13776de" minOccurs="0"/>
                <xsd:element ref="ns4:Document_x0020_Type" minOccurs="0"/>
                <xsd:element ref="ns2:NQOriginalCreator" minOccurs="0"/>
                <xsd:element ref="ns2:NQOriginalModifier" minOccurs="0"/>
                <xsd:element ref="ns5:wpItemLocation" minOccurs="0"/>
                <xsd:element ref="ns6:wp_tag" minOccurs="0"/>
                <xsd:element ref="ns7:MediaServiceOCR" minOccurs="0"/>
                <xsd:element ref="ns7:MediaServiceAutoKeyPoints" minOccurs="0"/>
                <xsd:element ref="ns7:MediaServiceKeyPoints" minOccurs="0"/>
                <xsd:element ref="ns7:MediaServiceLocation" minOccurs="0"/>
                <xsd:element ref="ns8:SharedWithUsers" minOccurs="0"/>
                <xsd:element ref="ns8:SharedWithDetails" minOccurs="0"/>
                <xsd:element ref="ns7:MediaLengthInSeconds" minOccurs="0"/>
                <xsd:element ref="ns7:lcf76f155ced4ddcb4097134ff3c332f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8d964-918c-4959-9711-3c27411ef753" elementFormDefault="qualified">
    <xsd:import namespace="http://schemas.microsoft.com/office/2006/documentManagement/types"/>
    <xsd:import namespace="http://schemas.microsoft.com/office/infopath/2007/PartnerControls"/>
    <xsd:element name="NQComment1" ma:index="5" nillable="true" ma:displayName="Comment" ma:internalName="NQComment1" ma:readOnly="false">
      <xsd:simpleType>
        <xsd:restriction base="dms:Text">
          <xsd:maxLength value="255"/>
        </xsd:restriction>
      </xsd:simpleType>
    </xsd:element>
    <xsd:element name="NQEntityName" ma:index="6" nillable="true" ma:displayName="Entity name" ma:hidden="true" ma:internalName="NQEntityName" ma:readOnly="false">
      <xsd:simpleType>
        <xsd:restriction base="dms:Text">
          <xsd:maxLength value="255"/>
        </xsd:restriction>
      </xsd:simpleType>
    </xsd:element>
    <xsd:element name="NQEntityType" ma:index="7" nillable="true" ma:displayName="Entity type" ma:hidden="true" ma:internalName="NQEntityType" ma:readOnly="false">
      <xsd:simpleType>
        <xsd:restriction base="dms:Text">
          <xsd:maxLength value="255"/>
        </xsd:restriction>
      </xsd:simpleType>
    </xsd:element>
    <xsd:element name="ocde5ef02bf04f9e8dcb1c52ad515a56" ma:index="8" nillable="true" ma:taxonomy="true" ma:internalName="ocde5ef02bf04f9e8dcb1c52ad515a56" ma:taxonomyFieldName="NQBusinessUnits" ma:displayName="Business Units" ma:readOnly="false" ma:default="" ma:fieldId="{8cde5ef0-2bf0-4f9e-8dcb-1c52ad515a56}" ma:taxonomyMulti="true" ma:sspId="8a6e5063-9e10-4024-8215-840bf7122d75" ma:termSetId="5af8c2a3-81e3-4097-b1a9-4accd454bf96" ma:anchorId="d57037a6-0504-4c01-abfa-239f59c411bd" ma:open="false" ma:isKeyword="false">
      <xsd:complexType>
        <xsd:sequence>
          <xsd:element ref="pc:Terms" minOccurs="0" maxOccurs="1"/>
        </xsd:sequence>
      </xsd:complexType>
    </xsd:element>
    <xsd:element name="j0a40045ff494add83eb6d59174a47fd" ma:index="12" nillable="true" ma:taxonomy="true" ma:internalName="j0a40045ff494add83eb6d59174a47fd" ma:taxonomyFieldName="NQTargitGroup" ma:displayName="Targit Group" ma:readOnly="false" ma:default="" ma:fieldId="{30a40045-ff49-4add-83eb-6d59174a47fd}" ma:sspId="8a6e5063-9e10-4024-8215-840bf7122d75" ma:termSetId="5af8c2a3-81e3-4097-b1a9-4accd454bf96" ma:anchorId="9b25ddd5-b93f-4327-b3be-df4dc909e426" ma:open="false" ma:isKeyword="false">
      <xsd:complexType>
        <xsd:sequence>
          <xsd:element ref="pc:Terms" minOccurs="0" maxOccurs="1"/>
        </xsd:sequence>
      </xsd:complexType>
    </xsd:element>
    <xsd:element name="gdf7604d55e5466abb6a86ced13776de" ma:index="14" nillable="true" ma:taxonomy="true" ma:internalName="gdf7604d55e5466abb6a86ced13776de" ma:taxonomyFieldName="NQDocumentCategory" ma:displayName="Document Category" ma:readOnly="false" ma:default="" ma:fieldId="{0df7604d-55e5-466a-bb6a-86ced13776de}" ma:sspId="8a6e5063-9e10-4024-8215-840bf7122d75" ma:termSetId="5af8c2a3-81e3-4097-b1a9-4accd454bf96" ma:anchorId="44e8ff1c-6899-45bb-8a61-c81b2781d548" ma:open="false" ma:isKeyword="false">
      <xsd:complexType>
        <xsd:sequence>
          <xsd:element ref="pc:Terms" minOccurs="0" maxOccurs="1"/>
        </xsd:sequence>
      </xsd:complexType>
    </xsd:element>
    <xsd:element name="NQOriginalCreator" ma:index="17" nillable="true" ma:displayName="Original Creator" ma:internalName="NQOriginalCreator" ma:readOnly="false">
      <xsd:simpleType>
        <xsd:restriction base="dms:Text">
          <xsd:maxLength value="255"/>
        </xsd:restriction>
      </xsd:simpleType>
    </xsd:element>
    <xsd:element name="NQOriginalModifier" ma:index="18" nillable="true" ma:displayName="Original Modifier" ma:internalName="NQOriginalModifier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adaf7-3afe-40a0-83ec-fb30ce3c5143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553163b-c279-41ec-9716-68afb3f36106}" ma:internalName="TaxCatchAll" ma:showField="CatchAllData" ma:web="135adaf7-3afe-40a0-83ec-fb30ce3c51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553163b-c279-41ec-9716-68afb3f36106}" ma:internalName="TaxCatchAllLabel" ma:readOnly="true" ma:showField="CatchAllDataLabel" ma:web="135adaf7-3afe-40a0-83ec-fb30ce3c51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1723e-11fb-43c8-81e5-ea045bbadd2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6" nillable="true" ma:displayName="Document Type" ma:default="Technical" ma:format="Dropdown" ma:internalName="Document_x0020_Type" ma:readOnly="false">
      <xsd:simpleType>
        <xsd:restriction base="dms:Choice">
          <xsd:enumeration value="Technical"/>
          <xsd:enumeration value="Documentation"/>
          <xsd:enumeration value="Appendix"/>
          <xsd:enumeration value="Quote"/>
          <xsd:enumeration value="Variou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fd2bb-3d4a-4549-9197-f3410a8da64b" elementFormDefault="qualified">
    <xsd:import namespace="http://schemas.microsoft.com/office/2006/documentManagement/types"/>
    <xsd:import namespace="http://schemas.microsoft.com/office/infopath/2007/PartnerControls"/>
    <xsd:element name="wpItemLocation" ma:index="19" nillable="true" ma:displayName="wpItemLocation" ma:default="efb70cdd62b644c0882c0509bf09a971;045e07cd0d10470984102d5da8c4f87e;21;" ma:internalName="wpItemLoca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eec68-b05e-4e2e-88e5-2ac3e13fe809" elementFormDefault="qualified">
    <xsd:import namespace="http://schemas.microsoft.com/office/2006/documentManagement/types"/>
    <xsd:import namespace="http://schemas.microsoft.com/office/infopath/2007/PartnerControls"/>
    <xsd:element name="wp_tag" ma:index="20" nillable="true" ma:displayName="Stage tag" ma:default="Item" ma:internalName="wp_tag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4e21-6a08-4288-9d70-b48d329e8c7b" elementFormDefault="qualified">
    <xsd:import namespace="http://schemas.microsoft.com/office/2006/documentManagement/types"/>
    <xsd:import namespace="http://schemas.microsoft.com/office/infopath/2007/PartnerControls"/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8a6e5063-9e10-4024-8215-840bf7122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68f4-f654-40bc-91ee-c150ecabf73b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32F6B8-5DC6-4E6B-949F-BB2064041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8d964-918c-4959-9711-3c27411ef753"/>
    <ds:schemaRef ds:uri="135adaf7-3afe-40a0-83ec-fb30ce3c5143"/>
    <ds:schemaRef ds:uri="2c21723e-11fb-43c8-81e5-ea045bbadd2a"/>
    <ds:schemaRef ds:uri="14bfd2bb-3d4a-4549-9197-f3410a8da64b"/>
    <ds:schemaRef ds:uri="abbeec68-b05e-4e2e-88e5-2ac3e13fe809"/>
    <ds:schemaRef ds:uri="80134e21-6a08-4288-9d70-b48d329e8c7b"/>
    <ds:schemaRef ds:uri="51ca68f4-f654-40bc-91ee-c150ecabf7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5792C9-D187-49D1-BB07-B0AD9EA1D3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Virksomhedsinfo</vt:lpstr>
      <vt:lpstr>Oversigt over besparelser</vt:lpstr>
      <vt:lpstr>Graf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Norup Jensen</dc:creator>
  <cp:keywords/>
  <dc:description/>
  <cp:lastModifiedBy>Martin Norup Jensen</cp:lastModifiedBy>
  <cp:revision/>
  <cp:lastPrinted>2024-08-01T06:12:35Z</cp:lastPrinted>
  <dcterms:created xsi:type="dcterms:W3CDTF">2015-06-05T18:19:34Z</dcterms:created>
  <dcterms:modified xsi:type="dcterms:W3CDTF">2024-08-01T07:25:48Z</dcterms:modified>
  <cp:category/>
  <cp:contentStatus/>
</cp:coreProperties>
</file>